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731"/>
  <workbookPr defaultThemeVersion="124226"/>
  <mc:AlternateContent>
    <mc:Choice Requires="x15">
      <x15ac:absPath xmlns:x15ac="http://schemas.microsoft.com/office/spreadsheetml/2010/11/ac" url="C:\Users\eric.richardson\AppData\Local\linc\"/>
    </mc:Choice>
  </mc:AlternateContent>
  <xr:revisionPtr documentId="13_ncr:1_{D9E99102-5EB4-4F82-9810-D4D366957236}" revIDLastSave="0" xr10:uidLastSave="{00000000-0000-0000-0000-000000000000}" xr6:coauthVersionLast="47" xr6:coauthVersionMax="47"/>
  <bookViews>
    <workbookView windowHeight="15840" windowWidth="29040" xWindow="28680" xr2:uid="{00000000-000D-0000-FFFF-FFFF00000000}" yWindow="-120" activeTab="0"/>
  </bookViews>
  <sheets>
    <sheet name="Data" r:id="rId2" sheetId="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<sst xmlns="http://schemas.openxmlformats.org/spreadsheetml/2006/main" count="920" uniqueCount="113">
  <si>
    <t>Tax Receipts</t>
  </si>
  <si>
    <t>Personal Income</t>
  </si>
  <si>
    <t>Corporate Income</t>
  </si>
  <si>
    <t>Inheritance</t>
  </si>
  <si>
    <t>Insurance Premium</t>
  </si>
  <si>
    <t xml:space="preserve">Cigarette &amp; Tobacco </t>
  </si>
  <si>
    <t>Beer &amp; Liquor</t>
  </si>
  <si>
    <t>Franchise</t>
  </si>
  <si>
    <t>Miscellaneous</t>
  </si>
  <si>
    <t>Total Special Taxes</t>
  </si>
  <si>
    <t>Other Receipts</t>
  </si>
  <si>
    <t>Institutional Payments</t>
  </si>
  <si>
    <t>Liquor Transfers</t>
  </si>
  <si>
    <t>Interest</t>
  </si>
  <si>
    <t>Fees</t>
  </si>
  <si>
    <t>Judicial Revenue</t>
  </si>
  <si>
    <t>Miscellaneous Receipts</t>
  </si>
  <si>
    <t>Racing and Gaming</t>
  </si>
  <si>
    <t xml:space="preserve">                 Source             </t>
  </si>
  <si>
    <t>Refunds</t>
  </si>
  <si>
    <t>Total Net Receipts and Transfers</t>
  </si>
  <si>
    <t>Total Tax and Other Receipts</t>
  </si>
  <si>
    <t>Accrued Revenue</t>
  </si>
  <si>
    <t>Sales/Use</t>
  </si>
  <si>
    <t>Total Other Receipts</t>
  </si>
  <si>
    <t>Total Net Receipts</t>
  </si>
  <si>
    <t>Lottery &amp; Other Transfers</t>
  </si>
  <si>
    <t>School Infrastructure Refunds</t>
  </si>
  <si>
    <t>(dollars in millions)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</si>
  <si>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</si>
  <si>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</si>
  <si>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</si>
  <si>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</si>
  <si>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</si>
  <si>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</si>
  <si>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</si>
  <si>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</si>
  <si>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</si>
  <si>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PersonalIncome</t>
  </si>
  <si>
    <t>CorporateIncome</t>
  </si>
  <si>
    <t>InsurancePremium</t>
  </si>
  <si>
    <t>TotalSpecialTaxes</t>
  </si>
  <si>
    <t>InstitutionalPayments</t>
  </si>
  <si>
    <t>LiquorTransfers</t>
  </si>
  <si>
    <t>JudicialRevenue</t>
  </si>
  <si>
    <t>MiscellaneousReceipts</t>
  </si>
  <si>
    <t>RacingandGaming</t>
  </si>
  <si>
    <t>TotalOtherReceipts</t>
  </si>
  <si>
    <t>TotalTaxandOtherReceipts</t>
  </si>
  <si>
    <t>AccruedRevenue</t>
  </si>
  <si>
    <t>SchoolInfrastructureRefunds</t>
  </si>
  <si>
    <t>TotalNetReceipts</t>
  </si>
  <si>
    <t>TotalNetReceiptsandTransfers</t>
  </si>
  <si>
    <t>SalesUse</t>
  </si>
  <si>
    <t>CigaretteTobacco</t>
  </si>
  <si>
    <t>BeerLiquor</t>
  </si>
  <si>
    <t>LotteryOtherTransfers</t>
  </si>
  <si>
    <t>Iowa General Fund Receipts</t>
  </si>
  <si>
    <t>"DATA" tab needs to be updated each year using the final numbers from the just-ended fiscal year as contained in the October REC spreadsheet.</t>
  </si>
  <si>
    <t>IAPCPI</t>
  </si>
  <si>
    <t>Frequency: Annual</t>
  </si>
  <si>
    <t>observation_date</t>
  </si>
  <si>
    <t>Notes:</t>
  </si>
  <si>
    <t>Five-Year % Growth</t>
  </si>
  <si>
    <t>Five _Year Growth, no transfers</t>
  </si>
  <si>
    <t>Inc % of Tot</t>
  </si>
  <si>
    <t>In,sales.corp % of tot</t>
  </si>
  <si>
    <t>CPI for All Urban Consumers (CPI-U)</t>
  </si>
  <si>
    <t>Original Data Value</t>
  </si>
  <si>
    <t>Series Id:</t>
  </si>
  <si>
    <t>CUUR0000SA0</t>
  </si>
  <si>
    <t>Not Seasonally Adjusted</t>
  </si>
  <si>
    <t>Series Title:</t>
  </si>
  <si>
    <t>All items in U.S. city average, all urban consumers, not seasonally adjusted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</si>
  <si>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</si>
  <si>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</si>
  <si>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</si>
  <si>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</si>
  <si>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</si>
  <si>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</si>
  <si>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</si>
  <si>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1990 to 2019</t>
  </si>
  <si>
    <t>Series ID</t>
  </si>
  <si>
    <t>Year</t>
  </si>
  <si>
    <t>Period</t>
  </si>
  <si>
    <t>Value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</si>
  <si>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</si>
  <si>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</si>
  <si>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</si>
  <si>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</si>
  <si>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</si>
  <si>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</si>
  <si>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</si>
  <si>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</si>
  <si>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</si>
  <si>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</si>
  <si>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</si>
  <si>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</si>
  <si>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https://data.bls.gov/cgi-bin/srgate</t>
  </si>
  <si>
    <t>SAINC1 Personal Income Summary: Personal Income, Population, Per Capita Personal Income</t>
  </si>
  <si>
    <t>Personal income (Millions of dollars)</t>
  </si>
  <si>
    <t>Bureau of Economic Analysis</t>
  </si>
  <si>
    <t>State or DC</t>
  </si>
  <si>
    <t>https://www.bea.gov/data/income-saving/personal-income-by-state</t>
  </si>
  <si>
    <t>1)  The three largest tax sources (gross personal income, sales/use, and corporate income tax) comprised 91.4% of Total Tax and Other Receipts in FY 2023.  In FY 2017 the percentage was 93.1%.</t>
  </si>
  <si>
    <t>2)  Gross personal income tax accounted for 48.6% of Total Tax and Other Receipts in FY 2023 and 53.1% in           FY 2017.</t>
  </si>
  <si>
    <t>3)  Total Net Receipts increased 33.8% from FY 2018 to FY 2023.  From June 2018 to June 2023, the Consumer Price Index (CPI-U) increased 21.1%.  From calendar year 2017 to calendar year 2022, Iowa personal income increased 26.4%.</t>
  </si>
  <si>
    <t>Directions</t>
  </si>
  <si>
    <t>1. Go to LSA website</t>
  </si>
  <si>
    <t>2. Go to Fiscal Analysis</t>
  </si>
  <si>
    <t>3. Go to Quarterly Revenue Estimate</t>
  </si>
  <si>
    <t>4. Take information and copy numbers into Data Tab</t>
  </si>
  <si>
    <t>5. Save Factbook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</si>
</sst>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&quot;$&quot;* #,##0.0;\(&quot;$&quot;#,##0.0\)"/>
    <numFmt numFmtId="165" formatCode="0.0"/>
    <numFmt numFmtId="166" formatCode="#,##0.0"/>
    <numFmt numFmtId="167" formatCode="0.0%"/>
    <numFmt numFmtId="168" formatCode="yyyy\-mm\-dd"/>
    <numFmt numFmtId="169" formatCode="#0.0"/>
    <numFmt numFmtId="170" formatCode="#0.000"/>
    <numFmt numFmtId="171" formatCode="_(* #,##0_);_(* \(#,##0\);_(* &quot;-&quot;??_);_(@_)"/>
  </numFmts>
  <fonts count="18" x14ac:knownFonts="1"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u/>
      <sz val="9"/>
      <color theme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Dot">
        <color theme="0" tint="-0.249977111117893"/>
      </bottom>
      <diagonal/>
    </border>
    <border>
      <left/>
      <right/>
      <top/>
      <bottom style="thick">
        <color auto="1"/>
      </bottom>
      <diagonal/>
    </border>
  </borders>
  <cellStyleXfs count="6">
    <xf borderId="0" fillId="0" fontId="0" numFmtId="0"/>
    <xf applyAlignment="0" applyBorder="0" applyFill="0" applyFont="0" applyProtection="0" borderId="0" fillId="0" fontId="1" numFmtId="9"/>
    <xf borderId="0" fillId="0" fontId="10" numFmtId="0"/>
    <xf borderId="0" fillId="0" fontId="1" numFmtId="0"/>
    <xf applyAlignment="0" applyBorder="0" applyFill="0" applyFont="0" applyProtection="0" borderId="0" fillId="0" fontId="5" numFmtId="43"/>
    <xf applyAlignment="0" applyBorder="0" applyFill="0" applyNumberFormat="0" applyProtection="0" borderId="0" fillId="0" fontId="15" numFmtId="0"/>
  </cellStyleXfs>
  <cellXfs count="72">
    <xf borderId="0" fillId="0" fontId="0" numFmtId="0" xfId="0"/>
    <xf applyFont="1" borderId="0" fillId="0" fontId="2" numFmtId="0" xfId="0"/>
    <xf applyFont="1" borderId="0" fillId="0" fontId="5" numFmtId="0" xfId="0"/>
    <xf applyAlignment="1" applyFont="1" borderId="0" fillId="0" fontId="5" numFmtId="0" xfId="0">
      <alignment horizontal="center"/>
    </xf>
    <xf applyFont="1" borderId="0" fillId="0" fontId="4" numFmtId="0" xfId="0"/>
    <xf applyFont="1" borderId="0" fillId="0" fontId="7" numFmtId="0" xfId="0"/>
    <xf applyAlignment="1" applyFont="1" borderId="0" fillId="0" fontId="7" numFmtId="0" xfId="0">
      <alignment horizontal="center"/>
    </xf>
    <xf applyAlignment="1" applyFont="1" borderId="0" fillId="0" fontId="7" numFmtId="0" xfId="0">
      <alignment horizontal="left"/>
    </xf>
    <xf applyFont="1" applyNumberFormat="1" borderId="0" fillId="0" fontId="7" numFmtId="164" xfId="0"/>
    <xf applyFont="1" applyNumberFormat="1" borderId="0" fillId="0" fontId="7" numFmtId="167" xfId="1"/>
    <xf applyAlignment="1" borderId="0" fillId="0" fontId="0" numFmtId="0" xfId="0">
      <alignment horizontal="center"/>
    </xf>
    <xf applyFont="1" borderId="0" fillId="0" fontId="8" numFmtId="0" xfId="0"/>
    <xf applyAlignment="1" applyFont="1" borderId="0" fillId="0" fontId="8" numFmtId="0" xfId="0">
      <alignment wrapText="1"/>
    </xf>
    <xf applyAlignment="1" applyFont="1" applyNumberFormat="1" borderId="0" fillId="0" fontId="8" numFmtId="1" xfId="0">
      <alignment horizontal="left" vertical="top" wrapText="1"/>
    </xf>
    <xf applyNumberFormat="1" borderId="0" fillId="0" fontId="0" numFmtId="1" xfId="0"/>
    <xf applyBorder="1" applyFont="1" applyProtection="1" borderId="1" fillId="0" fontId="5" numFmtId="0" xfId="0">
      <protection hidden="1"/>
    </xf>
    <xf applyFont="1" applyProtection="1" borderId="0" fillId="0" fontId="5" numFmtId="0" xfId="0">
      <protection hidden="1"/>
    </xf>
    <xf applyAlignment="1" applyBorder="1" applyFont="1" applyProtection="1" borderId="1" fillId="0" fontId="7" numFmtId="0" xfId="0">
      <alignment horizontal="center"/>
      <protection hidden="1"/>
    </xf>
    <xf applyFont="1" applyProtection="1" borderId="0" fillId="0" fontId="7" numFmtId="0" xfId="0">
      <protection hidden="1"/>
    </xf>
    <xf applyAlignment="1" applyFont="1" applyProtection="1" borderId="0" fillId="0" fontId="7" numFmtId="0" xfId="0">
      <alignment horizontal="center"/>
      <protection hidden="1"/>
    </xf>
    <xf applyAlignment="1" applyFont="1" applyProtection="1" borderId="0" fillId="0" fontId="7" numFmtId="0" xfId="0">
      <alignment horizontal="left"/>
      <protection hidden="1"/>
    </xf>
    <xf applyAlignment="1" applyFont="1" applyProtection="1" borderId="0" fillId="0" fontId="7" numFmtId="0" xfId="0">
      <alignment vertical="top"/>
      <protection hidden="1"/>
    </xf>
    <xf applyFont="1" applyProtection="1" borderId="0" fillId="0" fontId="6" numFmtId="0" xfId="0">
      <protection hidden="1"/>
    </xf>
    <xf applyFont="1" applyNumberFormat="1" applyProtection="1" borderId="0" fillId="0" fontId="7" numFmtId="164" xfId="0">
      <protection hidden="1"/>
    </xf>
    <xf applyFont="1" applyNumberFormat="1" applyProtection="1" borderId="0" fillId="0" fontId="7" numFmtId="166" xfId="0">
      <protection hidden="1"/>
    </xf>
    <xf applyBorder="1" applyFont="1" applyProtection="1" borderId="4" fillId="0" fontId="7" numFmtId="0" xfId="0">
      <protection hidden="1"/>
    </xf>
    <xf applyAlignment="1" applyBorder="1" applyFont="1" applyProtection="1" borderId="4" fillId="0" fontId="7" numFmtId="0" xfId="0">
      <alignment horizontal="left"/>
      <protection hidden="1"/>
    </xf>
    <xf applyAlignment="1" applyFont="1" applyNumberFormat="1" applyProtection="1" borderId="0" fillId="0" fontId="7" numFmtId="166" xfId="0">
      <alignment horizontal="right"/>
      <protection hidden="1"/>
    </xf>
    <xf applyProtection="1" borderId="0" fillId="0" fontId="0" numFmtId="0" xfId="0">
      <protection hidden="1"/>
    </xf>
    <xf applyBorder="1" applyProtection="1" borderId="4" fillId="0" fontId="0" numFmtId="0" xfId="0">
      <protection hidden="1"/>
    </xf>
    <xf applyAlignment="1" applyBorder="1" applyFont="1" applyNumberFormat="1" applyProtection="1" borderId="3" fillId="0" fontId="7" numFmtId="164" xfId="0">
      <alignment horizontal="right"/>
      <protection hidden="1"/>
    </xf>
    <xf applyAlignment="1" applyProtection="1" borderId="0" fillId="0" fontId="0" numFmtId="0" xfId="0">
      <alignment horizontal="left"/>
      <protection hidden="1"/>
    </xf>
    <xf applyNumberFormat="1" applyProtection="1" borderId="0" fillId="0" fontId="0" numFmtId="164" xfId="0">
      <protection hidden="1"/>
    </xf>
    <xf applyAlignment="1" applyBorder="1" applyProtection="1" borderId="4" fillId="0" fontId="0" numFmtId="0" xfId="0">
      <alignment horizontal="left"/>
      <protection hidden="1"/>
    </xf>
    <xf applyBorder="1" applyNumberFormat="1" applyProtection="1" borderId="4" fillId="0" fontId="0" numFmtId="165" xfId="0">
      <protection hidden="1"/>
    </xf>
    <xf applyNumberFormat="1" applyProtection="1" borderId="0" fillId="0" fontId="0" numFmtId="165" xfId="0">
      <protection hidden="1"/>
    </xf>
    <xf applyBorder="1" applyNumberFormat="1" applyProtection="1" borderId="3" fillId="0" fontId="0" numFmtId="164" xfId="0">
      <protection hidden="1"/>
    </xf>
    <xf applyFont="1" applyNumberFormat="1" applyProtection="1" borderId="0" fillId="0" fontId="7" numFmtId="165" xfId="0">
      <protection hidden="1"/>
    </xf>
    <xf applyBorder="1" applyProtection="1" borderId="1" fillId="0" fontId="0" numFmtId="0" xfId="0">
      <protection hidden="1"/>
    </xf>
    <xf applyBorder="1" applyFont="1" applyNumberFormat="1" applyProtection="1" borderId="1" fillId="0" fontId="7" numFmtId="164" xfId="0">
      <protection hidden="1"/>
    </xf>
    <xf applyBorder="1" applyFont="1" applyNumberFormat="1" applyProtection="1" borderId="2" fillId="0" fontId="7" numFmtId="164" xfId="0">
      <protection hidden="1"/>
    </xf>
    <xf applyNumberFormat="1" borderId="0" fillId="0" fontId="0" numFmtId="166" xfId="0"/>
    <xf applyFont="1" applyNumberFormat="1" borderId="0" fillId="0" fontId="0" numFmtId="167" xfId="1"/>
    <xf applyFont="1" borderId="0" fillId="0" fontId="9" numFmtId="0" xfId="0"/>
    <xf applyAlignment="1" applyFont="1" applyNumberFormat="1" applyProtection="1" borderId="0" fillId="0" fontId="7" numFmtId="164" xfId="0">
      <alignment horizontal="right"/>
      <protection hidden="1"/>
    </xf>
    <xf applyAlignment="1" applyFont="1" applyProtection="1" borderId="0" fillId="0" fontId="6" numFmtId="0" xfId="0">
      <alignment horizontal="center"/>
      <protection hidden="1"/>
    </xf>
    <xf borderId="0" fillId="0" fontId="10" numFmtId="0" xfId="2"/>
    <xf applyAlignment="1" applyFont="1" borderId="0" fillId="0" fontId="12" numFmtId="0" xfId="2">
      <alignment horizontal="left" vertical="top" wrapText="1"/>
    </xf>
    <xf applyAlignment="1" applyFont="1" borderId="0" fillId="0" fontId="12" numFmtId="0" xfId="2">
      <alignment horizontal="left"/>
    </xf>
    <xf applyFont="1" applyNumberFormat="1" borderId="0" fillId="0" fontId="10" numFmtId="167" xfId="1"/>
    <xf applyAlignment="1" applyFont="1" applyNumberFormat="1" borderId="0" fillId="0" fontId="13" numFmtId="170" xfId="0">
      <alignment horizontal="right"/>
    </xf>
    <xf applyFill="1" applyFont="1" applyNumberFormat="1" borderId="0" fillId="2" fontId="10" numFmtId="167" xfId="1"/>
    <xf applyNumberFormat="1" borderId="0" fillId="0" fontId="0" numFmtId="168" xfId="0"/>
    <xf applyFont="1" applyNumberFormat="1" borderId="0" fillId="0" fontId="0" numFmtId="171" xfId="4"/>
    <xf borderId="0" fillId="0" fontId="15" numFmtId="0" xfId="5"/>
    <xf applyAlignment="1" applyBorder="1" applyFont="1" borderId="5" fillId="0" fontId="12" numFmtId="0" xfId="0">
      <alignment horizontal="left" wrapText="1"/>
    </xf>
    <xf applyAlignment="1" applyFont="1" borderId="0" fillId="0" fontId="12" numFmtId="0" xfId="0">
      <alignment horizontal="left"/>
    </xf>
    <xf applyAlignment="1" applyFont="1" applyNumberFormat="1" borderId="0" fillId="0" fontId="13" numFmtId="169" xfId="0">
      <alignment horizontal="right"/>
    </xf>
    <xf applyFill="1" applyFont="1" applyNumberFormat="1" borderId="0" fillId="0" fontId="10" numFmtId="167" xfId="1"/>
    <xf applyAlignment="1" borderId="0" fillId="0" fontId="0" numFmtId="0" xfId="0">
      <alignment horizontal="left" wrapText="1"/>
    </xf>
    <xf borderId="0" fillId="0" fontId="0" numFmtId="0" xfId="0"/>
    <xf applyAlignment="1" applyFont="1" borderId="0" fillId="0" fontId="3" numFmtId="0" xfId="0">
      <alignment horizontal="left"/>
    </xf>
    <xf applyAlignment="1" borderId="0" fillId="0" fontId="0" numFmtId="0" xfId="0">
      <alignment horizontal="left"/>
    </xf>
    <xf applyAlignment="1" borderId="0" fillId="0" fontId="0" numFmtId="0" xfId="0">
      <alignment horizontal="left" vertical="top" wrapText="1"/>
    </xf>
    <xf applyFont="1" borderId="0" fillId="0" fontId="2" numFmtId="0" xfId="0"/>
    <xf applyFont="1" borderId="0" fillId="0" fontId="14" numFmtId="0" xfId="0"/>
    <xf applyAlignment="1" applyFont="1" borderId="0" fillId="0" fontId="13" numFmtId="0" xfId="2">
      <alignment horizontal="left" vertical="top" wrapText="1"/>
    </xf>
    <xf borderId="0" fillId="0" fontId="10" numFmtId="0" xfId="2"/>
    <xf applyAlignment="1" applyFont="1" borderId="0" fillId="0" fontId="13" numFmtId="0" xfId="2">
      <alignment horizontal="left"/>
    </xf>
    <xf applyAlignment="1" applyFont="1" borderId="0" fillId="0" fontId="11" numFmtId="0" xfId="2">
      <alignment horizontal="left"/>
    </xf>
    <xf applyAlignment="1" applyFont="1" borderId="0" fillId="0" fontId="12" numFmtId="0" xfId="2">
      <alignment horizontal="left" vertical="top" wrapText="1"/>
    </xf>
    <xf applyFont="1" borderId="0" fillId="0" fontId="17" numFmtId="0" xfId="0"/>
  </cellXfs>
  <cellStyles count="6">
    <cellStyle builtinId="3" name="Comma" xfId="4"/>
    <cellStyle builtinId="8" name="Hyperlink" xfId="5"/>
    <cellStyle builtinId="0" name="Normal" xfId="0"/>
    <cellStyle name="Normal 2" xfId="2" xr:uid="{8B2D5221-2104-4B3E-9E61-3F6190A6084D}"/>
    <cellStyle name="Normal 3" xfId="3" xr:uid="{00000000-0005-0000-0000-000030000000}"/>
    <cellStyle builtinId="5" name="Percent" xfId="1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1"/>
  <sheetViews>
    <sheetView workbookViewId="0" zoomScale="90" zoomScaleNormal="90">
      <pane activePane="bottomRight" state="frozen" topLeftCell="B2" xSplit="1" ySplit="1"/>
      <selection activeCell="B1" pane="topRight" sqref="B1"/>
      <selection activeCell="A2" pane="bottomLeft" sqref="A2"/>
      <selection activeCell="AC33" pane="bottomRight" sqref="AC33"/>
    </sheetView>
  </sheetViews>
  <sheetFormatPr defaultRowHeight="12" x14ac:dyDescent="0.2"/>
  <cols>
    <col min="1" max="1" bestFit="true" customWidth="true" style="14" width="9.42578125" collapsed="false"/>
    <col min="2" max="2" bestFit="true" customWidth="true" style="41" width="14.42578125" collapsed="false"/>
    <col min="3" max="3" bestFit="true" customWidth="true" style="41" width="8.85546875" collapsed="false"/>
    <col min="4" max="4" bestFit="true" customWidth="true" style="41" width="15.28515625" collapsed="false"/>
    <col min="5" max="5" bestFit="true" customWidth="true" style="41" width="9.85546875" collapsed="false"/>
    <col min="6" max="6" bestFit="true" customWidth="true" style="41" width="16.5703125" collapsed="false"/>
    <col min="7" max="7" bestFit="true" customWidth="true" style="41" width="15.5703125" collapsed="false"/>
    <col min="8" max="8" bestFit="true" customWidth="true" style="41" width="9.85546875" collapsed="false"/>
    <col min="9" max="9" bestFit="true" customWidth="true" style="41" width="9.140625" collapsed="false"/>
    <col min="10" max="10" bestFit="true" customWidth="true" style="41" width="12.42578125" collapsed="false"/>
    <col min="11" max="11" bestFit="true" customWidth="true" style="41" width="16.140625" collapsed="false"/>
    <col min="12" max="12" bestFit="true" customWidth="true" style="41" width="18.42578125" collapsed="false"/>
    <col min="13" max="13" bestFit="true" customWidth="true" style="41" width="14.0" collapsed="false"/>
    <col min="14" max="14" bestFit="true" customWidth="true" style="41" width="7.0" collapsed="false"/>
    <col min="15" max="15" bestFit="true" customWidth="true" style="41" width="5.42578125" collapsed="false"/>
    <col min="16" max="16" bestFit="true" customWidth="true" style="41" width="14.42578125" collapsed="false"/>
    <col min="17" max="17" bestFit="true" customWidth="true" style="41" width="20.0" collapsed="false"/>
    <col min="18" max="18" bestFit="true" customWidth="true" style="41" width="16.28515625" collapsed="false"/>
    <col min="19" max="19" bestFit="true" customWidth="true" style="41" width="17.0" collapsed="false"/>
    <col min="20" max="20" bestFit="true" customWidth="true" style="41" width="23.28515625" collapsed="false"/>
    <col min="21" max="21" bestFit="true" customWidth="true" style="41" width="15.140625" collapsed="false"/>
    <col min="22" max="22" bestFit="true" customWidth="true" style="41" width="7.85546875" collapsed="false"/>
    <col min="23" max="23" bestFit="true" customWidth="true" style="41" width="24.5703125" collapsed="false"/>
    <col min="24" max="24" bestFit="true" customWidth="true" style="41" width="15.140625" collapsed="false"/>
    <col min="25" max="25" bestFit="true" customWidth="true" style="41" width="19.28515625" collapsed="false"/>
    <col min="26" max="26" bestFit="true" customWidth="true" style="41" width="26.42578125" collapsed="false"/>
    <col min="27" max="27" bestFit="true" customWidth="true" width="10.28515625" collapsed="false"/>
    <col min="28" max="28" bestFit="true" customWidth="true" width="17.7109375" collapsed="false"/>
    <col min="29" max="29" bestFit="true" customWidth="true" width="27.0" collapsed="false"/>
  </cols>
  <sheetData>
    <row r="1" spans="1:29" x14ac:dyDescent="0.2">
      <c r="A1" s="14" t="s">
        <v>37</v>
      </c>
      <c r="B1" s="41" t="s">
        <v>38</v>
      </c>
      <c r="C1" s="41" t="s">
        <v>53</v>
      </c>
      <c r="D1" s="41" t="s">
        <v>39</v>
      </c>
      <c r="E1" s="41" t="s">
        <v>3</v>
      </c>
      <c r="F1" s="41" t="s">
        <v>40</v>
      </c>
      <c r="G1" s="41" t="s">
        <v>54</v>
      </c>
      <c r="H1" s="41" t="s">
        <v>55</v>
      </c>
      <c r="I1" s="41" t="s">
        <v>7</v>
      </c>
      <c r="J1" s="41" t="s">
        <v>8</v>
      </c>
      <c r="K1" s="41" t="s">
        <v>41</v>
      </c>
      <c r="L1" s="41" t="s">
        <v>42</v>
      </c>
      <c r="M1" s="41" t="s">
        <v>43</v>
      </c>
      <c r="N1" s="41" t="s">
        <v>13</v>
      </c>
      <c r="O1" s="41" t="s">
        <v>14</v>
      </c>
      <c r="P1" s="41" t="s">
        <v>44</v>
      </c>
      <c r="Q1" s="41" t="s">
        <v>45</v>
      </c>
      <c r="R1" s="41" t="s">
        <v>46</v>
      </c>
      <c r="S1" s="41" t="s">
        <v>47</v>
      </c>
      <c r="T1" s="41" t="s">
        <v>48</v>
      </c>
      <c r="U1" s="41" t="s">
        <v>49</v>
      </c>
      <c r="V1" s="41" t="s">
        <v>19</v>
      </c>
      <c r="W1" s="41" t="s">
        <v>50</v>
      </c>
      <c r="X1" s="41" t="s">
        <v>51</v>
      </c>
      <c r="Y1" s="41" t="s">
        <v>56</v>
      </c>
      <c r="Z1" s="41" t="s">
        <v>52</v>
      </c>
      <c r="AA1" t="s">
        <v>65</v>
      </c>
      <c r="AB1" s="41" t="s">
        <v>66</v>
      </c>
      <c r="AC1" t="s">
        <v>64</v>
      </c>
    </row>
    <row r="2" spans="1:29" x14ac:dyDescent="0.2">
      <c r="A2" s="14">
        <v>1987</v>
      </c>
      <c r="B2" s="41">
        <v>1133.5999999999999</v>
      </c>
      <c r="C2" s="41">
        <v>642.79999999999995</v>
      </c>
      <c r="D2" s="41">
        <v>185.7</v>
      </c>
      <c r="E2" s="41">
        <v>58.4</v>
      </c>
      <c r="F2" s="41">
        <v>76.5</v>
      </c>
      <c r="G2" s="41">
        <v>77.5</v>
      </c>
      <c r="H2" s="41">
        <v>12.8</v>
      </c>
      <c r="I2" s="41">
        <v>4.3</v>
      </c>
      <c r="J2" s="41">
        <v>0.3</v>
      </c>
      <c r="K2" s="41">
        <f ref="K2:K31" si="0" t="shared">SUM(B2:J2)</f>
        <v>2191.9000000000005</v>
      </c>
      <c r="L2" s="41">
        <v>0</v>
      </c>
      <c r="M2" s="41">
        <v>27.1</v>
      </c>
      <c r="N2" s="41">
        <v>19.3</v>
      </c>
      <c r="O2" s="41">
        <v>19.399999999999999</v>
      </c>
      <c r="P2" s="41">
        <v>0</v>
      </c>
      <c r="Q2" s="41">
        <v>93.5</v>
      </c>
      <c r="R2" s="41">
        <v>10.8</v>
      </c>
      <c r="T2" s="41">
        <f>SUM(K2:R2)</f>
        <v>2362.0000000000009</v>
      </c>
      <c r="X2" s="41">
        <f ref="X2:X22" si="1" t="shared">SUM(T2:W2)</f>
        <v>2362.0000000000009</v>
      </c>
      <c r="Y2" s="41">
        <v>3.2</v>
      </c>
      <c r="Z2" s="41">
        <f ref="Z2:Z7" si="2" t="shared">SUM(T2:Y2)</f>
        <v>4727.2000000000016</v>
      </c>
    </row>
    <row r="3" spans="1:29" x14ac:dyDescent="0.2">
      <c r="A3" s="14">
        <v>1988</v>
      </c>
      <c r="B3" s="41">
        <v>1235.0999999999999</v>
      </c>
      <c r="C3" s="41">
        <v>667.3</v>
      </c>
      <c r="D3" s="41">
        <v>195.3</v>
      </c>
      <c r="E3" s="41">
        <v>58.9</v>
      </c>
      <c r="F3" s="41">
        <v>81</v>
      </c>
      <c r="G3" s="41">
        <v>83.2</v>
      </c>
      <c r="H3" s="41">
        <v>12.6</v>
      </c>
      <c r="I3" s="41">
        <v>8.6</v>
      </c>
      <c r="J3" s="41">
        <v>0.3</v>
      </c>
      <c r="K3" s="41">
        <f si="0" t="shared"/>
        <v>2342.2999999999997</v>
      </c>
      <c r="L3" s="41">
        <v>38.299999999999997</v>
      </c>
      <c r="M3" s="41">
        <v>10.9</v>
      </c>
      <c r="N3" s="41">
        <v>16.5</v>
      </c>
      <c r="O3" s="41">
        <v>13.9</v>
      </c>
      <c r="P3" s="41">
        <v>0</v>
      </c>
      <c r="Q3" s="41">
        <v>89.3</v>
      </c>
      <c r="R3" s="41">
        <v>11.1</v>
      </c>
      <c r="T3" s="41">
        <f ref="T3:T15" si="3" t="shared">SUM(K3:R3)</f>
        <v>2522.3000000000002</v>
      </c>
      <c r="X3" s="41">
        <f si="1" t="shared"/>
        <v>2522.3000000000002</v>
      </c>
      <c r="Y3" s="41">
        <v>3.2</v>
      </c>
      <c r="Z3" s="41">
        <f si="2" t="shared"/>
        <v>5047.8</v>
      </c>
    </row>
    <row r="4" spans="1:29" x14ac:dyDescent="0.2">
      <c r="A4" s="14">
        <v>1989</v>
      </c>
      <c r="B4" s="41">
        <v>1368</v>
      </c>
      <c r="C4" s="41">
        <v>702</v>
      </c>
      <c r="D4" s="41">
        <v>236</v>
      </c>
      <c r="E4" s="41">
        <v>66.5</v>
      </c>
      <c r="F4" s="41">
        <v>84.9</v>
      </c>
      <c r="G4" s="41">
        <v>92.2</v>
      </c>
      <c r="H4" s="41">
        <v>12.6</v>
      </c>
      <c r="I4" s="41">
        <v>22.7</v>
      </c>
      <c r="J4" s="41">
        <v>0.4</v>
      </c>
      <c r="K4" s="41">
        <f si="0" t="shared"/>
        <v>2585.2999999999997</v>
      </c>
      <c r="L4" s="41">
        <v>50.9</v>
      </c>
      <c r="M4" s="41">
        <v>28.4</v>
      </c>
      <c r="N4" s="41">
        <v>12.4</v>
      </c>
      <c r="O4" s="41">
        <v>14.8</v>
      </c>
      <c r="P4" s="41">
        <v>0</v>
      </c>
      <c r="Q4" s="41">
        <v>101</v>
      </c>
      <c r="R4" s="41">
        <v>10.9</v>
      </c>
      <c r="T4" s="41">
        <f si="3" t="shared"/>
        <v>2803.7000000000003</v>
      </c>
      <c r="X4" s="41">
        <f si="1" t="shared"/>
        <v>2803.7000000000003</v>
      </c>
      <c r="Y4" s="41">
        <v>10.9</v>
      </c>
      <c r="Z4" s="41">
        <f si="2" t="shared"/>
        <v>5618.3</v>
      </c>
    </row>
    <row r="5" spans="1:29" x14ac:dyDescent="0.2">
      <c r="A5" s="14">
        <v>1990</v>
      </c>
      <c r="B5" s="41">
        <v>1445.6</v>
      </c>
      <c r="C5" s="41">
        <v>728.5</v>
      </c>
      <c r="D5" s="41">
        <v>230.7</v>
      </c>
      <c r="E5" s="41">
        <v>65.099999999999994</v>
      </c>
      <c r="F5" s="41">
        <v>87</v>
      </c>
      <c r="G5" s="41">
        <v>85.2</v>
      </c>
      <c r="H5" s="41">
        <v>12.6</v>
      </c>
      <c r="I5" s="41">
        <v>25.5</v>
      </c>
      <c r="J5" s="41">
        <v>0.6</v>
      </c>
      <c r="K5" s="41">
        <f si="0" t="shared"/>
        <v>2680.7999999999993</v>
      </c>
      <c r="L5" s="41">
        <v>50.7</v>
      </c>
      <c r="M5" s="41">
        <v>29.5</v>
      </c>
      <c r="N5" s="41">
        <v>14</v>
      </c>
      <c r="O5" s="41">
        <v>12</v>
      </c>
      <c r="P5" s="41">
        <v>0</v>
      </c>
      <c r="Q5" s="41">
        <v>106.9</v>
      </c>
      <c r="R5" s="41">
        <v>8.8000000000000007</v>
      </c>
      <c r="T5" s="41">
        <f si="3" t="shared"/>
        <v>2902.6999999999994</v>
      </c>
      <c r="X5" s="41">
        <f si="1" t="shared"/>
        <v>2902.6999999999994</v>
      </c>
      <c r="Y5" s="41">
        <v>2.2999999999999998</v>
      </c>
      <c r="Z5" s="41">
        <f si="2" t="shared"/>
        <v>5807.6999999999989</v>
      </c>
    </row>
    <row r="6" spans="1:29" x14ac:dyDescent="0.2">
      <c r="A6" s="14">
        <v>1991</v>
      </c>
      <c r="B6" s="41">
        <v>1526.2</v>
      </c>
      <c r="C6" s="41">
        <v>764.7</v>
      </c>
      <c r="D6" s="41">
        <v>239.4</v>
      </c>
      <c r="E6" s="41">
        <v>69</v>
      </c>
      <c r="F6" s="41">
        <v>92.3</v>
      </c>
      <c r="G6" s="41">
        <v>86.6</v>
      </c>
      <c r="H6" s="41">
        <v>12.7</v>
      </c>
      <c r="I6" s="41">
        <v>25</v>
      </c>
      <c r="J6" s="41">
        <v>0.6</v>
      </c>
      <c r="K6" s="41">
        <f si="0" t="shared"/>
        <v>2816.5</v>
      </c>
      <c r="L6" s="41">
        <v>105.4</v>
      </c>
      <c r="M6" s="41">
        <v>30.6</v>
      </c>
      <c r="N6" s="41">
        <v>11.8</v>
      </c>
      <c r="O6" s="41">
        <v>16.7</v>
      </c>
      <c r="P6" s="41">
        <v>35.700000000000003</v>
      </c>
      <c r="Q6" s="41">
        <v>14.3</v>
      </c>
      <c r="R6" s="41">
        <v>7.2</v>
      </c>
      <c r="T6" s="41">
        <f si="3" t="shared"/>
        <v>3038.2</v>
      </c>
      <c r="X6" s="41">
        <f si="1" t="shared"/>
        <v>3038.2</v>
      </c>
      <c r="Y6" s="41">
        <v>82.7</v>
      </c>
      <c r="Z6" s="41">
        <f si="2" t="shared"/>
        <v>6159.0999999999995</v>
      </c>
    </row>
    <row r="7" spans="1:29" x14ac:dyDescent="0.2">
      <c r="A7" s="14">
        <v>1992</v>
      </c>
      <c r="B7" s="41">
        <v>1587.5</v>
      </c>
      <c r="C7" s="41">
        <v>800.4</v>
      </c>
      <c r="D7" s="41">
        <v>237.2</v>
      </c>
      <c r="E7" s="41">
        <v>78</v>
      </c>
      <c r="F7" s="41">
        <v>97.4</v>
      </c>
      <c r="G7" s="41">
        <v>97.4</v>
      </c>
      <c r="H7" s="41">
        <v>12.6</v>
      </c>
      <c r="I7" s="41">
        <v>26.4</v>
      </c>
      <c r="J7" s="41">
        <v>0.7</v>
      </c>
      <c r="K7" s="41">
        <f si="0" t="shared"/>
        <v>2937.6</v>
      </c>
      <c r="L7" s="41">
        <v>107.9</v>
      </c>
      <c r="M7" s="41">
        <v>37.299999999999997</v>
      </c>
      <c r="N7" s="41">
        <v>9.6</v>
      </c>
      <c r="O7" s="41">
        <v>49.3</v>
      </c>
      <c r="P7" s="41">
        <v>37.9</v>
      </c>
      <c r="Q7" s="41">
        <v>23.8</v>
      </c>
      <c r="R7" s="41">
        <v>19.5</v>
      </c>
      <c r="T7" s="41">
        <f si="3" t="shared"/>
        <v>3222.9000000000005</v>
      </c>
      <c r="X7" s="41">
        <f si="1" t="shared"/>
        <v>3222.9000000000005</v>
      </c>
      <c r="Y7" s="41">
        <v>54.5</v>
      </c>
      <c r="Z7" s="41">
        <f si="2" t="shared"/>
        <v>6500.3000000000011</v>
      </c>
    </row>
    <row r="8" spans="1:29" x14ac:dyDescent="0.2">
      <c r="A8" s="14">
        <v>1993</v>
      </c>
      <c r="B8" s="41">
        <v>1698.9</v>
      </c>
      <c r="C8" s="41">
        <v>1012.5</v>
      </c>
      <c r="D8" s="41">
        <v>224.2</v>
      </c>
      <c r="E8" s="41">
        <v>76.900000000000006</v>
      </c>
      <c r="F8" s="41">
        <v>96.5</v>
      </c>
      <c r="G8" s="41">
        <v>94.7</v>
      </c>
      <c r="H8" s="41">
        <v>12.5</v>
      </c>
      <c r="I8" s="41">
        <v>31.7</v>
      </c>
      <c r="J8" s="41">
        <v>0.8</v>
      </c>
      <c r="K8" s="41">
        <f si="0" t="shared"/>
        <v>3248.7</v>
      </c>
      <c r="L8" s="41">
        <v>104.4</v>
      </c>
      <c r="M8" s="41">
        <v>24.3</v>
      </c>
      <c r="N8" s="41">
        <v>6.7</v>
      </c>
      <c r="O8" s="41">
        <v>53.1</v>
      </c>
      <c r="P8" s="41">
        <v>40.4</v>
      </c>
      <c r="Q8" s="41">
        <v>36.6</v>
      </c>
      <c r="R8" s="41">
        <v>13</v>
      </c>
      <c r="T8" s="41">
        <f si="3" t="shared"/>
        <v>3527.2</v>
      </c>
      <c r="V8" s="41">
        <v>-307.89999999999998</v>
      </c>
      <c r="X8" s="41">
        <f si="1" t="shared"/>
        <v>3219.2999999999997</v>
      </c>
      <c r="Y8" s="41">
        <v>56.6</v>
      </c>
      <c r="Z8" s="41">
        <f ref="Z8:Z16" si="4" t="shared">SUM(T8:V8)</f>
        <v>3219.2999999999997</v>
      </c>
    </row>
    <row r="9" spans="1:29" x14ac:dyDescent="0.2">
      <c r="A9" s="14">
        <v>1994</v>
      </c>
      <c r="B9" s="41">
        <v>1784.9</v>
      </c>
      <c r="C9" s="41">
        <v>1110.0999999999999</v>
      </c>
      <c r="D9" s="41">
        <v>220.8</v>
      </c>
      <c r="E9" s="41">
        <v>88.1</v>
      </c>
      <c r="F9" s="41">
        <v>103.3</v>
      </c>
      <c r="G9" s="41">
        <v>96.2</v>
      </c>
      <c r="H9" s="41">
        <v>12.5</v>
      </c>
      <c r="I9" s="41">
        <v>34.1</v>
      </c>
      <c r="J9" s="41">
        <v>1.1000000000000001</v>
      </c>
      <c r="K9" s="41">
        <f si="0" t="shared"/>
        <v>3451.1</v>
      </c>
      <c r="L9" s="41">
        <v>105.5</v>
      </c>
      <c r="M9" s="41">
        <v>34.5</v>
      </c>
      <c r="N9" s="41">
        <v>7.9</v>
      </c>
      <c r="O9" s="41">
        <v>55.6</v>
      </c>
      <c r="P9" s="41">
        <v>43.6</v>
      </c>
      <c r="Q9" s="41">
        <v>47.9</v>
      </c>
      <c r="R9" s="41">
        <v>10.199999999999999</v>
      </c>
      <c r="S9" s="41">
        <f ref="S9:S31" si="5" t="shared">SUM(L9:R9)</f>
        <v>305.2</v>
      </c>
      <c r="T9" s="41">
        <f>SUM(K9:R9)</f>
        <v>3756.2999999999997</v>
      </c>
      <c r="V9" s="41">
        <v>-430.7</v>
      </c>
      <c r="X9" s="41">
        <f si="1" t="shared"/>
        <v>3325.6</v>
      </c>
      <c r="Y9" s="41">
        <v>49.2</v>
      </c>
      <c r="Z9" s="41">
        <f si="4" t="shared"/>
        <v>3325.6</v>
      </c>
    </row>
    <row r="10" spans="1:29" x14ac:dyDescent="0.2">
      <c r="A10" s="14">
        <v>1995</v>
      </c>
      <c r="B10" s="41">
        <v>1875</v>
      </c>
      <c r="C10" s="41">
        <v>1147.3</v>
      </c>
      <c r="D10" s="41">
        <v>268.7</v>
      </c>
      <c r="E10" s="41">
        <v>89.2</v>
      </c>
      <c r="F10" s="41">
        <v>102.1</v>
      </c>
      <c r="G10" s="41">
        <v>98.4</v>
      </c>
      <c r="H10" s="41">
        <v>12.4</v>
      </c>
      <c r="I10" s="41">
        <v>28.9</v>
      </c>
      <c r="J10" s="41">
        <v>1</v>
      </c>
      <c r="K10" s="41">
        <f si="0" t="shared"/>
        <v>3623</v>
      </c>
      <c r="L10" s="41">
        <v>107.4</v>
      </c>
      <c r="M10" s="41">
        <v>35.4</v>
      </c>
      <c r="N10" s="41">
        <v>17.3</v>
      </c>
      <c r="O10" s="41">
        <v>57.3</v>
      </c>
      <c r="P10" s="41">
        <v>48.4</v>
      </c>
      <c r="Q10" s="41">
        <v>40.700000000000003</v>
      </c>
      <c r="R10" s="41">
        <v>28.5</v>
      </c>
      <c r="S10" s="41">
        <f si="5" t="shared"/>
        <v>335</v>
      </c>
      <c r="T10" s="41">
        <f si="3" t="shared"/>
        <v>3958.0000000000005</v>
      </c>
      <c r="V10" s="41">
        <v>-329.6</v>
      </c>
      <c r="X10" s="41">
        <f si="1" t="shared"/>
        <v>3628.4000000000005</v>
      </c>
      <c r="Y10" s="41">
        <v>43.9</v>
      </c>
      <c r="Z10" s="41">
        <f si="4" t="shared"/>
        <v>3628.4000000000005</v>
      </c>
    </row>
    <row r="11" spans="1:29" x14ac:dyDescent="0.2">
      <c r="A11" s="14">
        <v>1996</v>
      </c>
      <c r="B11" s="41">
        <v>2000.9</v>
      </c>
      <c r="C11" s="41">
        <v>1213</v>
      </c>
      <c r="D11" s="41">
        <v>277.60000000000002</v>
      </c>
      <c r="E11" s="41">
        <v>95.9</v>
      </c>
      <c r="F11" s="41">
        <v>104.3</v>
      </c>
      <c r="G11" s="41">
        <v>99.4</v>
      </c>
      <c r="H11" s="41">
        <v>12.6</v>
      </c>
      <c r="I11" s="41">
        <v>26.5</v>
      </c>
      <c r="J11" s="41">
        <v>0.9</v>
      </c>
      <c r="K11" s="41">
        <f si="0" t="shared"/>
        <v>3831.1000000000004</v>
      </c>
      <c r="L11" s="41">
        <v>105</v>
      </c>
      <c r="M11" s="41">
        <v>38</v>
      </c>
      <c r="N11" s="41">
        <v>13.5</v>
      </c>
      <c r="O11" s="41">
        <v>61.7</v>
      </c>
      <c r="P11" s="41">
        <v>40</v>
      </c>
      <c r="Q11" s="41">
        <v>49.5</v>
      </c>
      <c r="R11" s="41">
        <v>60</v>
      </c>
      <c r="S11" s="41">
        <f si="5" t="shared"/>
        <v>367.7</v>
      </c>
      <c r="T11" s="41">
        <f si="3" t="shared"/>
        <v>4198.8</v>
      </c>
      <c r="V11" s="41">
        <v>-382.1</v>
      </c>
      <c r="X11" s="41">
        <f si="1" t="shared"/>
        <v>3816.7000000000003</v>
      </c>
      <c r="Y11" s="41">
        <v>43.2</v>
      </c>
      <c r="Z11" s="41">
        <f si="4" t="shared"/>
        <v>3816.7000000000003</v>
      </c>
    </row>
    <row r="12" spans="1:29" x14ac:dyDescent="0.2">
      <c r="A12" s="14">
        <v>1997</v>
      </c>
      <c r="B12" s="41">
        <v>2123.1</v>
      </c>
      <c r="C12" s="41">
        <v>1237.4000000000001</v>
      </c>
      <c r="D12" s="41">
        <v>318.8</v>
      </c>
      <c r="E12" s="41">
        <v>109.3</v>
      </c>
      <c r="F12" s="41">
        <v>106</v>
      </c>
      <c r="G12" s="41">
        <v>100.3</v>
      </c>
      <c r="H12" s="41">
        <v>12.5</v>
      </c>
      <c r="I12" s="41">
        <v>35.6</v>
      </c>
      <c r="J12" s="41">
        <v>1.2</v>
      </c>
      <c r="K12" s="41">
        <f si="0" t="shared"/>
        <v>4044.2000000000003</v>
      </c>
      <c r="L12" s="41">
        <v>104.3</v>
      </c>
      <c r="M12" s="41">
        <v>37.799999999999997</v>
      </c>
      <c r="N12" s="41">
        <v>18</v>
      </c>
      <c r="O12" s="41">
        <v>63.6</v>
      </c>
      <c r="P12" s="41">
        <v>42.9</v>
      </c>
      <c r="Q12" s="41">
        <v>53.9</v>
      </c>
      <c r="R12" s="41">
        <v>60</v>
      </c>
      <c r="S12" s="41">
        <f si="5" t="shared"/>
        <v>380.49999999999994</v>
      </c>
      <c r="T12" s="41">
        <f si="3" t="shared"/>
        <v>4424.7</v>
      </c>
      <c r="U12" s="41">
        <v>-18.899999999999999</v>
      </c>
      <c r="V12" s="41">
        <v>-391.9</v>
      </c>
      <c r="X12" s="41">
        <f si="1" t="shared"/>
        <v>4013.9</v>
      </c>
      <c r="Y12" s="41">
        <v>46.2</v>
      </c>
      <c r="Z12" s="41">
        <f si="4" t="shared"/>
        <v>4013.9</v>
      </c>
    </row>
    <row r="13" spans="1:29" x14ac:dyDescent="0.2">
      <c r="A13" s="14">
        <v>1998</v>
      </c>
      <c r="B13" s="41">
        <v>2288.4</v>
      </c>
      <c r="C13" s="41">
        <v>1514.8</v>
      </c>
      <c r="D13" s="41">
        <v>290.7</v>
      </c>
      <c r="E13" s="41">
        <v>109.8</v>
      </c>
      <c r="F13" s="41">
        <v>108.9</v>
      </c>
      <c r="G13" s="41">
        <v>100.7</v>
      </c>
      <c r="H13" s="41">
        <v>12.7</v>
      </c>
      <c r="I13" s="41">
        <v>36.4</v>
      </c>
      <c r="J13" s="41">
        <v>1.3</v>
      </c>
      <c r="K13" s="41">
        <f si="0" t="shared"/>
        <v>4463.6999999999989</v>
      </c>
      <c r="L13" s="41">
        <v>70.2</v>
      </c>
      <c r="M13" s="41">
        <v>40</v>
      </c>
      <c r="N13" s="41">
        <v>30.6</v>
      </c>
      <c r="O13" s="41">
        <v>65.400000000000006</v>
      </c>
      <c r="P13" s="41">
        <v>42.9</v>
      </c>
      <c r="Q13" s="41">
        <v>58.1</v>
      </c>
      <c r="R13" s="41">
        <v>60</v>
      </c>
      <c r="S13" s="41">
        <f si="5" t="shared"/>
        <v>367.20000000000005</v>
      </c>
      <c r="T13" s="41">
        <f si="3" t="shared"/>
        <v>4830.8999999999987</v>
      </c>
      <c r="U13" s="41">
        <v>12.3</v>
      </c>
      <c r="V13" s="41">
        <v>-455.1</v>
      </c>
      <c r="X13" s="41">
        <f si="1" t="shared"/>
        <v>4388.0999999999985</v>
      </c>
      <c r="Y13" s="41">
        <v>40.1</v>
      </c>
      <c r="Z13" s="41">
        <f si="4" t="shared"/>
        <v>4388.0999999999985</v>
      </c>
    </row>
    <row r="14" spans="1:29" x14ac:dyDescent="0.2">
      <c r="A14" s="14">
        <v>1999</v>
      </c>
      <c r="B14" s="41">
        <v>2233.6999999999998</v>
      </c>
      <c r="C14" s="41">
        <v>1620.2</v>
      </c>
      <c r="D14" s="41">
        <v>321.8</v>
      </c>
      <c r="E14" s="41">
        <v>90.1</v>
      </c>
      <c r="F14" s="41">
        <v>114.3</v>
      </c>
      <c r="G14" s="41">
        <v>98.8</v>
      </c>
      <c r="H14" s="41">
        <v>13.1</v>
      </c>
      <c r="I14" s="41">
        <v>33.799999999999997</v>
      </c>
      <c r="J14" s="41">
        <v>1.1000000000000001</v>
      </c>
      <c r="K14" s="41">
        <f si="0" t="shared"/>
        <v>4526.9000000000015</v>
      </c>
      <c r="L14" s="41">
        <v>49.7</v>
      </c>
      <c r="M14" s="41">
        <v>41.3</v>
      </c>
      <c r="N14" s="41">
        <v>34.1</v>
      </c>
      <c r="O14" s="41">
        <v>58.3</v>
      </c>
      <c r="P14" s="41">
        <v>48.3</v>
      </c>
      <c r="Q14" s="41">
        <v>61.3</v>
      </c>
      <c r="R14" s="41">
        <v>60</v>
      </c>
      <c r="S14" s="41">
        <f si="5" t="shared"/>
        <v>353</v>
      </c>
      <c r="T14" s="41">
        <f si="3" t="shared"/>
        <v>4879.9000000000024</v>
      </c>
      <c r="U14" s="41">
        <v>-11.4</v>
      </c>
      <c r="V14" s="41">
        <v>-510.6</v>
      </c>
      <c r="X14" s="41">
        <f si="1" t="shared"/>
        <v>4357.9000000000024</v>
      </c>
      <c r="Y14" s="41">
        <v>38.799999999999997</v>
      </c>
      <c r="Z14" s="41">
        <f si="4" t="shared"/>
        <v>4357.9000000000024</v>
      </c>
    </row>
    <row r="15" spans="1:29" x14ac:dyDescent="0.2">
      <c r="A15" s="14">
        <v>2000</v>
      </c>
      <c r="B15" s="41">
        <v>2375.9</v>
      </c>
      <c r="C15" s="41">
        <v>1663.4</v>
      </c>
      <c r="D15" s="41">
        <v>326.10000000000002</v>
      </c>
      <c r="E15" s="41">
        <v>114.8</v>
      </c>
      <c r="F15" s="41">
        <v>120.2</v>
      </c>
      <c r="G15" s="41">
        <v>97.7</v>
      </c>
      <c r="H15" s="41">
        <v>13.6</v>
      </c>
      <c r="I15" s="41">
        <v>31.8</v>
      </c>
      <c r="J15" s="41">
        <v>1.3</v>
      </c>
      <c r="K15" s="41">
        <f si="0" t="shared"/>
        <v>4744.8000000000011</v>
      </c>
      <c r="L15" s="41">
        <v>49.7</v>
      </c>
      <c r="M15" s="41">
        <v>45</v>
      </c>
      <c r="N15" s="41">
        <v>26</v>
      </c>
      <c r="O15" s="41">
        <v>66.3</v>
      </c>
      <c r="P15" s="41">
        <v>52.3</v>
      </c>
      <c r="Q15" s="41">
        <v>52.7</v>
      </c>
      <c r="R15" s="41">
        <v>60</v>
      </c>
      <c r="S15" s="41">
        <f si="5" t="shared"/>
        <v>352</v>
      </c>
      <c r="T15" s="41">
        <f si="3" t="shared"/>
        <v>5096.8000000000011</v>
      </c>
      <c r="U15" s="41">
        <v>49.4</v>
      </c>
      <c r="V15" s="41">
        <v>-520.20000000000005</v>
      </c>
      <c r="X15" s="41">
        <f si="1" t="shared"/>
        <v>4626.0000000000009</v>
      </c>
      <c r="Y15" s="41">
        <v>41.6</v>
      </c>
      <c r="Z15" s="41">
        <f si="4" t="shared"/>
        <v>4626.0000000000009</v>
      </c>
    </row>
    <row r="16" spans="1:29" x14ac:dyDescent="0.2">
      <c r="A16" s="14">
        <v>2002</v>
      </c>
      <c r="B16" s="41">
        <v>2372.1</v>
      </c>
      <c r="C16" s="41">
        <v>1691.5</v>
      </c>
      <c r="D16" s="41">
        <v>221.2</v>
      </c>
      <c r="E16" s="41">
        <v>100.4</v>
      </c>
      <c r="F16" s="41">
        <v>135.4</v>
      </c>
      <c r="G16" s="41">
        <v>95.1</v>
      </c>
      <c r="H16" s="41">
        <v>13.8</v>
      </c>
      <c r="I16" s="41">
        <v>30.9</v>
      </c>
      <c r="J16" s="41">
        <v>1.5</v>
      </c>
      <c r="K16" s="41">
        <f si="0" t="shared"/>
        <v>4661.8999999999996</v>
      </c>
      <c r="L16" s="41">
        <v>48.6</v>
      </c>
      <c r="M16" s="41">
        <v>47.5</v>
      </c>
      <c r="N16" s="41">
        <v>25.3</v>
      </c>
      <c r="O16" s="41">
        <v>70.2</v>
      </c>
      <c r="P16" s="41">
        <v>51.9</v>
      </c>
      <c r="Q16" s="41">
        <v>42.1</v>
      </c>
      <c r="R16" s="41">
        <v>60</v>
      </c>
      <c r="S16" s="41">
        <f si="5" t="shared"/>
        <v>345.6</v>
      </c>
      <c r="T16" s="41">
        <v>5007.5</v>
      </c>
      <c r="U16" s="41">
        <v>30.6</v>
      </c>
      <c r="V16" s="41">
        <v>-663.1</v>
      </c>
      <c r="X16" s="41">
        <f si="1" t="shared"/>
        <v>4375</v>
      </c>
      <c r="Y16" s="41">
        <v>305.8</v>
      </c>
      <c r="Z16" s="41">
        <f si="4" t="shared"/>
        <v>4375</v>
      </c>
    </row>
    <row r="17" spans="1:29" x14ac:dyDescent="0.2">
      <c r="A17" s="14">
        <v>2008</v>
      </c>
      <c r="B17" s="41">
        <v>3359.7</v>
      </c>
      <c r="C17" s="41">
        <v>2000.2</v>
      </c>
      <c r="D17" s="41">
        <v>483.8</v>
      </c>
      <c r="E17" s="41">
        <v>78.400000000000006</v>
      </c>
      <c r="F17" s="41">
        <v>111.7</v>
      </c>
      <c r="G17" s="41">
        <v>250.7</v>
      </c>
      <c r="H17" s="41">
        <v>14.5</v>
      </c>
      <c r="I17" s="41">
        <v>37.6</v>
      </c>
      <c r="J17" s="41">
        <v>1</v>
      </c>
      <c r="K17" s="41">
        <f si="0" t="shared"/>
        <v>6337.5999999999995</v>
      </c>
      <c r="L17" s="41">
        <v>14.9</v>
      </c>
      <c r="M17" s="41">
        <v>72.400000000000006</v>
      </c>
      <c r="N17" s="41">
        <v>25.3</v>
      </c>
      <c r="O17" s="41">
        <v>82.1</v>
      </c>
      <c r="P17" s="41">
        <v>90</v>
      </c>
      <c r="Q17" s="41">
        <v>36.1</v>
      </c>
      <c r="R17" s="41">
        <v>60</v>
      </c>
      <c r="S17" s="41">
        <f si="5" t="shared"/>
        <v>380.8</v>
      </c>
      <c r="T17" s="41">
        <f>K17+S17</f>
        <v>6718.4</v>
      </c>
      <c r="U17" s="41">
        <v>-24</v>
      </c>
      <c r="V17" s="41">
        <v>-674.8</v>
      </c>
      <c r="W17" s="41">
        <v>0</v>
      </c>
      <c r="X17" s="41">
        <f si="1" t="shared"/>
        <v>6019.5999999999995</v>
      </c>
      <c r="Y17" s="41">
        <v>64.900000000000006</v>
      </c>
      <c r="Z17" s="41">
        <f ref="Z17:Z31" si="6" t="shared">X17+Y17</f>
        <v>6084.4999999999991</v>
      </c>
    </row>
    <row r="18" spans="1:29" x14ac:dyDescent="0.2">
      <c r="A18" s="14">
        <v>2010</v>
      </c>
      <c r="B18" s="41">
        <v>3235.9</v>
      </c>
      <c r="C18" s="41">
        <v>2293.1</v>
      </c>
      <c r="D18" s="41">
        <v>389.3</v>
      </c>
      <c r="E18" s="41">
        <v>67.400000000000006</v>
      </c>
      <c r="F18" s="41">
        <v>88.6</v>
      </c>
      <c r="G18" s="41">
        <v>232.1</v>
      </c>
      <c r="H18" s="41">
        <v>14.4</v>
      </c>
      <c r="I18" s="41">
        <v>31.6</v>
      </c>
      <c r="J18" s="41">
        <v>-0.4</v>
      </c>
      <c r="K18" s="41">
        <f si="0" t="shared"/>
        <v>6352.0000000000009</v>
      </c>
      <c r="L18" s="41">
        <v>14.8</v>
      </c>
      <c r="M18" s="41">
        <v>80.400000000000006</v>
      </c>
      <c r="N18" s="41">
        <v>4</v>
      </c>
      <c r="O18" s="41">
        <v>47.8</v>
      </c>
      <c r="P18" s="41">
        <v>108.6</v>
      </c>
      <c r="Q18" s="41">
        <v>37.799999999999997</v>
      </c>
      <c r="R18" s="41">
        <v>66</v>
      </c>
      <c r="S18" s="41">
        <f si="5" t="shared"/>
        <v>359.4</v>
      </c>
      <c r="T18" s="41">
        <v>6711.4</v>
      </c>
      <c r="U18" s="41">
        <v>13.1</v>
      </c>
      <c r="V18" s="41">
        <v>-859.1</v>
      </c>
      <c r="W18" s="41">
        <v>-372.5</v>
      </c>
      <c r="X18" s="41">
        <f si="1" t="shared"/>
        <v>5492.9</v>
      </c>
      <c r="Y18" s="41">
        <v>140.9</v>
      </c>
      <c r="Z18" s="41">
        <f si="6" t="shared"/>
        <v>5633.7999999999993</v>
      </c>
      <c r="AA18" s="42">
        <f ref="AA18:AA25" si="7" t="shared">B18/T18</f>
        <v>0.48214977500968503</v>
      </c>
      <c r="AB18" s="42">
        <f ref="AB18:AB26" si="8" t="shared">(B18+C18+D18)/T18</f>
        <v>0.88182793455910846</v>
      </c>
      <c r="AC18" s="42">
        <f ref="AC18:AC24" si="9" t="shared">X18/X13-1</f>
        <v>0.25177183746952014</v>
      </c>
    </row>
    <row r="19" spans="1:29" x14ac:dyDescent="0.2">
      <c r="A19" s="14">
        <v>2011</v>
      </c>
      <c r="B19" s="41">
        <v>3461.7</v>
      </c>
      <c r="C19" s="41">
        <v>2381.4</v>
      </c>
      <c r="D19" s="41">
        <v>394.5</v>
      </c>
      <c r="E19" s="41">
        <v>66.400000000000006</v>
      </c>
      <c r="F19" s="41">
        <v>97.1</v>
      </c>
      <c r="G19" s="41">
        <v>227.3</v>
      </c>
      <c r="H19" s="41">
        <v>14.3</v>
      </c>
      <c r="I19" s="41">
        <v>36.299999999999997</v>
      </c>
      <c r="J19" s="41">
        <v>1.1000000000000001</v>
      </c>
      <c r="K19" s="41">
        <f si="0" t="shared"/>
        <v>6680.1000000000013</v>
      </c>
      <c r="L19" s="41">
        <v>10</v>
      </c>
      <c r="M19" s="41">
        <v>89.3</v>
      </c>
      <c r="N19" s="41">
        <v>3</v>
      </c>
      <c r="O19" s="41">
        <v>30.1</v>
      </c>
      <c r="P19" s="41">
        <v>101.6</v>
      </c>
      <c r="Q19" s="41">
        <v>38.4</v>
      </c>
      <c r="R19" s="41">
        <v>66</v>
      </c>
      <c r="S19" s="41">
        <f si="5" t="shared"/>
        <v>338.4</v>
      </c>
      <c r="T19" s="41">
        <v>7018.5</v>
      </c>
      <c r="U19" s="41">
        <v>15</v>
      </c>
      <c r="V19" s="41">
        <v>-826</v>
      </c>
      <c r="W19" s="41">
        <v>-394.1</v>
      </c>
      <c r="X19" s="41">
        <f si="1" t="shared"/>
        <v>5813.4</v>
      </c>
      <c r="Y19" s="41">
        <v>85.6</v>
      </c>
      <c r="Z19" s="41">
        <f si="6" t="shared"/>
        <v>5899</v>
      </c>
      <c r="AA19" s="42">
        <f si="7" t="shared"/>
        <v>0.49322504808719808</v>
      </c>
      <c r="AB19" s="42">
        <f si="8" t="shared"/>
        <v>0.88873690959606755</v>
      </c>
      <c r="AC19" s="42">
        <f si="9" t="shared"/>
        <v>0.33399114252277395</v>
      </c>
    </row>
    <row r="20" spans="1:29" x14ac:dyDescent="0.2">
      <c r="A20" s="14">
        <v>2012</v>
      </c>
      <c r="B20" s="41">
        <v>3634.3</v>
      </c>
      <c r="C20" s="41">
        <v>2505.3000000000002</v>
      </c>
      <c r="D20" s="41">
        <v>520.70000000000005</v>
      </c>
      <c r="E20" s="41">
        <v>77.599999999999994</v>
      </c>
      <c r="F20" s="41">
        <v>101.4</v>
      </c>
      <c r="G20" s="41">
        <v>119.4</v>
      </c>
      <c r="H20" s="41">
        <v>14.3</v>
      </c>
      <c r="I20" s="41">
        <v>41.5</v>
      </c>
      <c r="J20" s="41">
        <v>1.1000000000000001</v>
      </c>
      <c r="K20" s="41">
        <f si="0" t="shared"/>
        <v>7015.6</v>
      </c>
      <c r="L20" s="41">
        <v>12.9</v>
      </c>
      <c r="M20" s="41">
        <v>94.6</v>
      </c>
      <c r="N20" s="41">
        <v>2.5</v>
      </c>
      <c r="O20" s="41">
        <v>29.2</v>
      </c>
      <c r="P20" s="41">
        <v>113.8</v>
      </c>
      <c r="Q20" s="41">
        <v>37.700000000000003</v>
      </c>
      <c r="R20" s="41">
        <v>66</v>
      </c>
      <c r="S20" s="41">
        <f si="5" t="shared"/>
        <v>356.7</v>
      </c>
      <c r="T20" s="41">
        <v>7372.3</v>
      </c>
      <c r="U20" s="41">
        <v>61.3</v>
      </c>
      <c r="V20" s="41">
        <v>-820.6</v>
      </c>
      <c r="W20" s="41">
        <v>-410.6</v>
      </c>
      <c r="X20" s="41">
        <f si="1" t="shared"/>
        <v>6202.4</v>
      </c>
      <c r="Y20" s="41">
        <v>108.7</v>
      </c>
      <c r="Z20" s="41">
        <f si="6" t="shared"/>
        <v>6311.0999999999995</v>
      </c>
      <c r="AA20" s="42">
        <f si="7" t="shared"/>
        <v>0.49296691670170778</v>
      </c>
      <c r="AB20" s="42">
        <f si="8" t="shared"/>
        <v>0.90342226984794438</v>
      </c>
      <c r="AC20" s="42">
        <f si="9" t="shared"/>
        <v>0.3407695633376564</v>
      </c>
    </row>
    <row r="21" spans="1:29" x14ac:dyDescent="0.2">
      <c r="A21" s="14">
        <v>2013</v>
      </c>
      <c r="B21" s="41">
        <v>4083.9</v>
      </c>
      <c r="C21" s="41">
        <v>2547.6</v>
      </c>
      <c r="D21" s="41">
        <v>555.29999999999995</v>
      </c>
      <c r="E21" s="41">
        <v>86.8</v>
      </c>
      <c r="F21" s="41">
        <v>104.9</v>
      </c>
      <c r="G21" s="41">
        <v>121.4</v>
      </c>
      <c r="H21" s="41">
        <v>14.5</v>
      </c>
      <c r="I21" s="41">
        <v>42.9</v>
      </c>
      <c r="J21" s="41">
        <v>1.1000000000000001</v>
      </c>
      <c r="K21" s="41">
        <f si="0" t="shared"/>
        <v>7558.4</v>
      </c>
      <c r="L21" s="41">
        <v>14.3</v>
      </c>
      <c r="M21" s="41">
        <v>96.1</v>
      </c>
      <c r="N21" s="41">
        <v>2.6</v>
      </c>
      <c r="O21" s="41">
        <v>29.1</v>
      </c>
      <c r="P21" s="41">
        <v>108</v>
      </c>
      <c r="Q21" s="41">
        <v>39.9</v>
      </c>
      <c r="R21" s="41">
        <v>40</v>
      </c>
      <c r="S21" s="41">
        <f si="5" t="shared"/>
        <v>330</v>
      </c>
      <c r="T21" s="41">
        <v>7888.4</v>
      </c>
      <c r="U21" s="41">
        <v>13.1</v>
      </c>
      <c r="V21" s="41">
        <v>-830.5</v>
      </c>
      <c r="W21" s="41">
        <v>-419.2</v>
      </c>
      <c r="X21" s="41">
        <f si="1" t="shared"/>
        <v>6651.8</v>
      </c>
      <c r="Y21" s="41">
        <v>117</v>
      </c>
      <c r="Z21" s="41">
        <f si="6" t="shared"/>
        <v>6768.8</v>
      </c>
      <c r="AA21" s="42">
        <f si="7" t="shared"/>
        <v>0.51770954819735315</v>
      </c>
      <c r="AB21" s="42">
        <f si="8" t="shared"/>
        <v>0.91105927691293553</v>
      </c>
      <c r="AC21" s="42">
        <f si="9" t="shared"/>
        <v>0.52041142857142852</v>
      </c>
    </row>
    <row r="22" spans="1:29" x14ac:dyDescent="0.2">
      <c r="A22" s="14">
        <v>2014</v>
      </c>
      <c r="B22" s="41">
        <v>3974.8</v>
      </c>
      <c r="C22" s="41">
        <v>2642.3</v>
      </c>
      <c r="D22" s="41">
        <v>549.6</v>
      </c>
      <c r="E22" s="41">
        <v>91</v>
      </c>
      <c r="F22" s="41">
        <v>105.5</v>
      </c>
      <c r="G22" s="41">
        <v>1.4</v>
      </c>
      <c r="H22" s="41">
        <v>14.1</v>
      </c>
      <c r="I22" s="41">
        <v>42.9</v>
      </c>
      <c r="J22" s="41">
        <v>1.2</v>
      </c>
      <c r="K22" s="41">
        <f si="0" t="shared"/>
        <v>7422.8</v>
      </c>
      <c r="L22" s="41">
        <v>12.8</v>
      </c>
      <c r="M22" s="41">
        <v>96.6</v>
      </c>
      <c r="N22" s="41">
        <v>3.4</v>
      </c>
      <c r="O22" s="41">
        <v>28.8</v>
      </c>
      <c r="P22" s="41">
        <v>104</v>
      </c>
      <c r="Q22" s="41">
        <v>43.4</v>
      </c>
      <c r="R22" s="41">
        <v>0</v>
      </c>
      <c r="S22" s="41">
        <f si="5" t="shared"/>
        <v>289</v>
      </c>
      <c r="T22" s="41">
        <v>7711.8</v>
      </c>
      <c r="U22" s="41">
        <v>-16.2</v>
      </c>
      <c r="V22" s="41">
        <v>-955.3</v>
      </c>
      <c r="W22" s="41">
        <v>-440.4</v>
      </c>
      <c r="X22" s="41">
        <f si="1" t="shared"/>
        <v>6299.9000000000005</v>
      </c>
      <c r="Y22" s="41">
        <v>188.9</v>
      </c>
      <c r="Z22" s="41">
        <f si="6" t="shared"/>
        <v>6488.8</v>
      </c>
      <c r="AA22" s="42">
        <f si="7" t="shared"/>
        <v>0.51541793096293997</v>
      </c>
      <c r="AB22" s="42">
        <f si="8" t="shared"/>
        <v>0.92931611296973482</v>
      </c>
      <c r="AC22" s="42">
        <f si="9" t="shared"/>
        <v>4.6564555784437633E-2</v>
      </c>
    </row>
    <row r="23" spans="1:29" x14ac:dyDescent="0.2">
      <c r="A23" s="14">
        <v>2015</v>
      </c>
      <c r="B23" s="41">
        <v>4207.3</v>
      </c>
      <c r="C23" s="41">
        <v>2753</v>
      </c>
      <c r="D23" s="41">
        <v>576.29999999999995</v>
      </c>
      <c r="E23" s="41">
        <v>87</v>
      </c>
      <c r="F23" s="41">
        <v>109.6</v>
      </c>
      <c r="G23" s="41">
        <v>0</v>
      </c>
      <c r="H23" s="41">
        <v>14.5</v>
      </c>
      <c r="I23" s="41">
        <v>46.9</v>
      </c>
      <c r="J23" s="41">
        <v>1.4</v>
      </c>
      <c r="K23" s="41">
        <f si="0" t="shared"/>
        <v>7796</v>
      </c>
      <c r="L23" s="41">
        <v>15.5</v>
      </c>
      <c r="M23" s="41">
        <v>108.4</v>
      </c>
      <c r="N23" s="41">
        <v>3.7</v>
      </c>
      <c r="O23" s="41">
        <v>27.7</v>
      </c>
      <c r="P23" s="41">
        <v>99.9</v>
      </c>
      <c r="Q23" s="41">
        <v>39.700000000000003</v>
      </c>
      <c r="R23" s="41">
        <v>0</v>
      </c>
      <c r="S23" s="41">
        <f si="5" t="shared"/>
        <v>294.90000000000003</v>
      </c>
      <c r="T23" s="41">
        <f ref="T23:T31" si="10" t="shared">S23+K23</f>
        <v>8090.9</v>
      </c>
      <c r="U23" s="41">
        <v>19.600000000000001</v>
      </c>
      <c r="V23" s="41">
        <v>-967.9</v>
      </c>
      <c r="W23" s="41">
        <v>-450.5</v>
      </c>
      <c r="X23" s="41">
        <f ref="X23:X31" si="11" t="shared">SUM(T23:W23)</f>
        <v>6692.1</v>
      </c>
      <c r="Y23" s="41">
        <f>72.4+27.7+27.5</f>
        <v>127.60000000000001</v>
      </c>
      <c r="Z23" s="41">
        <f si="6" t="shared"/>
        <v>6819.7000000000007</v>
      </c>
      <c r="AA23" s="42">
        <f si="7" t="shared"/>
        <v>0.52000395506062369</v>
      </c>
      <c r="AB23" s="42">
        <f si="8" t="shared"/>
        <v>0.93149093425947682</v>
      </c>
      <c r="AC23" s="42">
        <f si="9" t="shared"/>
        <v>0.21831819257587082</v>
      </c>
    </row>
    <row r="24" spans="1:29" x14ac:dyDescent="0.2">
      <c r="A24" s="14">
        <v>2016</v>
      </c>
      <c r="B24" s="41">
        <v>4355.5</v>
      </c>
      <c r="C24" s="41">
        <v>2810.5</v>
      </c>
      <c r="D24" s="41">
        <v>520.5</v>
      </c>
      <c r="E24" s="41">
        <v>91.8</v>
      </c>
      <c r="F24" s="41">
        <v>119.7</v>
      </c>
      <c r="G24" s="41">
        <v>0</v>
      </c>
      <c r="H24" s="41">
        <v>14.1</v>
      </c>
      <c r="I24" s="41">
        <v>52.1</v>
      </c>
      <c r="J24" s="41">
        <v>1.5</v>
      </c>
      <c r="K24" s="41">
        <f si="0" t="shared"/>
        <v>7965.7000000000007</v>
      </c>
      <c r="L24" s="41">
        <v>12.1</v>
      </c>
      <c r="M24" s="41">
        <v>112.3</v>
      </c>
      <c r="N24" s="41">
        <v>4.0999999999999996</v>
      </c>
      <c r="O24" s="41">
        <v>28.1</v>
      </c>
      <c r="P24" s="41">
        <v>97.7</v>
      </c>
      <c r="Q24" s="41">
        <v>42.7</v>
      </c>
      <c r="R24" s="41">
        <v>0</v>
      </c>
      <c r="S24" s="41">
        <f si="5" t="shared"/>
        <v>297</v>
      </c>
      <c r="T24" s="41">
        <f si="10" t="shared"/>
        <v>8262.7000000000007</v>
      </c>
      <c r="U24" s="41">
        <v>14.2</v>
      </c>
      <c r="V24" s="41">
        <v>-1018.3</v>
      </c>
      <c r="W24" s="41">
        <v>-466.9</v>
      </c>
      <c r="X24" s="41">
        <f si="11" t="shared"/>
        <v>6791.7000000000016</v>
      </c>
      <c r="Y24" s="41">
        <f>85.5+0+43.9</f>
        <v>129.4</v>
      </c>
      <c r="Z24" s="41">
        <f si="6" t="shared"/>
        <v>6921.1000000000013</v>
      </c>
      <c r="AA24" s="42">
        <f si="7" t="shared"/>
        <v>0.52712793638883171</v>
      </c>
      <c r="AB24" s="42">
        <f si="8" t="shared"/>
        <v>0.93026492550861095</v>
      </c>
      <c r="AC24" s="42">
        <f si="9" t="shared"/>
        <v>0.16828362060068147</v>
      </c>
    </row>
    <row r="25" spans="1:29" x14ac:dyDescent="0.2">
      <c r="A25" s="14">
        <v>2017</v>
      </c>
      <c r="B25" s="41">
        <v>4469</v>
      </c>
      <c r="C25" s="41">
        <v>2812.3</v>
      </c>
      <c r="D25" s="41">
        <v>549.70000000000005</v>
      </c>
      <c r="E25" s="41">
        <v>86.1</v>
      </c>
      <c r="F25" s="41">
        <v>114.8</v>
      </c>
      <c r="G25" s="41">
        <v>0</v>
      </c>
      <c r="H25" s="41">
        <v>14</v>
      </c>
      <c r="I25" s="41">
        <v>53.8</v>
      </c>
      <c r="J25" s="41">
        <v>1.4</v>
      </c>
      <c r="K25" s="41">
        <f si="0" t="shared"/>
        <v>8101.1</v>
      </c>
      <c r="L25" s="41">
        <v>11.6</v>
      </c>
      <c r="M25" s="41">
        <v>116.1</v>
      </c>
      <c r="N25" s="41">
        <v>2.2000000000000002</v>
      </c>
      <c r="O25" s="41">
        <v>25.3</v>
      </c>
      <c r="P25" s="41">
        <v>94.3</v>
      </c>
      <c r="Q25" s="41">
        <v>60.6</v>
      </c>
      <c r="R25" s="41">
        <v>0</v>
      </c>
      <c r="S25" s="41">
        <f si="5" t="shared"/>
        <v>310.10000000000002</v>
      </c>
      <c r="T25" s="41">
        <f si="10" t="shared"/>
        <v>8411.2000000000007</v>
      </c>
      <c r="U25" s="41">
        <v>73.5</v>
      </c>
      <c r="V25" s="41">
        <v>-1059.8</v>
      </c>
      <c r="W25" s="41">
        <v>-460.4</v>
      </c>
      <c r="X25" s="41">
        <f si="11" t="shared"/>
        <v>6964.5000000000009</v>
      </c>
      <c r="Y25" s="41">
        <f>78.3+197.2</f>
        <v>275.5</v>
      </c>
      <c r="Z25" s="41">
        <f si="6" t="shared"/>
        <v>7240.0000000000009</v>
      </c>
      <c r="AA25" s="42">
        <f si="7" t="shared"/>
        <v>0.53131538900513597</v>
      </c>
      <c r="AB25" s="42">
        <f si="8" t="shared"/>
        <v>0.93102054403652268</v>
      </c>
      <c r="AC25" s="42">
        <f ref="AC25:AC31" si="12" t="shared">X25/X20-1</f>
        <v>0.12287179156455585</v>
      </c>
    </row>
    <row r="26" spans="1:29" x14ac:dyDescent="0.2">
      <c r="A26" s="14">
        <v>2018</v>
      </c>
      <c r="B26" s="41">
        <v>4746.7</v>
      </c>
      <c r="C26" s="41">
        <v>2941.5</v>
      </c>
      <c r="D26" s="41">
        <v>565</v>
      </c>
      <c r="E26" s="41">
        <v>83.1</v>
      </c>
      <c r="F26" s="41">
        <v>121.8</v>
      </c>
      <c r="G26" s="41">
        <v>0</v>
      </c>
      <c r="H26" s="41">
        <v>13.7</v>
      </c>
      <c r="I26" s="41">
        <v>46.7</v>
      </c>
      <c r="J26" s="41">
        <v>1.7</v>
      </c>
      <c r="K26" s="41">
        <f si="0" t="shared"/>
        <v>8520.2000000000025</v>
      </c>
      <c r="L26" s="41">
        <v>12</v>
      </c>
      <c r="M26" s="41">
        <v>118.1</v>
      </c>
      <c r="N26" s="41">
        <v>4.7</v>
      </c>
      <c r="O26" s="41">
        <v>26.1</v>
      </c>
      <c r="P26" s="41">
        <v>97.4</v>
      </c>
      <c r="Q26" s="41">
        <v>52.3</v>
      </c>
      <c r="R26" s="41">
        <v>0</v>
      </c>
      <c r="S26" s="41">
        <f si="5" t="shared"/>
        <v>310.59999999999997</v>
      </c>
      <c r="T26" s="41">
        <f si="10" t="shared"/>
        <v>8830.8000000000029</v>
      </c>
      <c r="U26" s="41">
        <v>48</v>
      </c>
      <c r="V26" s="41">
        <v>-1135.0999999999999</v>
      </c>
      <c r="W26" s="41">
        <v>-480.8</v>
      </c>
      <c r="X26" s="41">
        <f si="11" t="shared"/>
        <v>7262.9000000000024</v>
      </c>
      <c r="Y26" s="41">
        <f>84.6+36.4</f>
        <v>121</v>
      </c>
      <c r="Z26" s="41">
        <f si="6" t="shared"/>
        <v>7383.9000000000024</v>
      </c>
      <c r="AA26" s="42">
        <f ref="AA26:AA31" si="13" t="shared">B26/T26</f>
        <v>0.53751641980341514</v>
      </c>
      <c r="AB26" s="42">
        <f si="8" t="shared"/>
        <v>0.93459256239525279</v>
      </c>
      <c r="AC26" s="42">
        <f si="12" t="shared"/>
        <v>9.1869869809675819E-2</v>
      </c>
    </row>
    <row r="27" spans="1:29" x14ac:dyDescent="0.2">
      <c r="A27" s="14">
        <v>2019</v>
      </c>
      <c r="B27" s="41">
        <v>4944</v>
      </c>
      <c r="C27" s="41">
        <v>3045.5</v>
      </c>
      <c r="D27" s="41">
        <v>706.3</v>
      </c>
      <c r="E27" s="41">
        <v>80.7</v>
      </c>
      <c r="F27" s="41">
        <v>153.4</v>
      </c>
      <c r="G27" s="41">
        <v>0</v>
      </c>
      <c r="H27" s="41">
        <v>13.5</v>
      </c>
      <c r="I27" s="41">
        <v>59.6</v>
      </c>
      <c r="J27" s="41">
        <v>14.1</v>
      </c>
      <c r="K27" s="41">
        <f si="0" t="shared"/>
        <v>9017.1</v>
      </c>
      <c r="L27" s="41">
        <v>11.2</v>
      </c>
      <c r="M27" s="41">
        <v>125.6</v>
      </c>
      <c r="N27" s="41">
        <v>9</v>
      </c>
      <c r="O27" s="41">
        <v>28.9</v>
      </c>
      <c r="P27" s="41">
        <v>95.4</v>
      </c>
      <c r="Q27" s="41">
        <v>64.400000000000006</v>
      </c>
      <c r="R27" s="41">
        <v>0</v>
      </c>
      <c r="S27" s="41">
        <f si="5" t="shared"/>
        <v>334.5</v>
      </c>
      <c r="T27" s="41">
        <f si="10" t="shared"/>
        <v>9351.6</v>
      </c>
      <c r="U27" s="41">
        <v>19.2</v>
      </c>
      <c r="V27" s="41">
        <v>-1131.9000000000001</v>
      </c>
      <c r="W27" s="41">
        <v>-503.1</v>
      </c>
      <c r="X27" s="41">
        <f si="11" t="shared"/>
        <v>7735.8000000000011</v>
      </c>
      <c r="Y27" s="41">
        <f>90.4+0+32.6</f>
        <v>123</v>
      </c>
      <c r="Z27" s="41">
        <f si="6" t="shared"/>
        <v>7858.8000000000011</v>
      </c>
      <c r="AA27" s="42">
        <f si="13" t="shared"/>
        <v>0.52867958424226869</v>
      </c>
      <c r="AB27" s="42">
        <f>(B27+C27+D27)/T27</f>
        <v>0.92987296291543686</v>
      </c>
      <c r="AC27" s="42">
        <f si="12" t="shared"/>
        <v>0.22792425276591688</v>
      </c>
    </row>
    <row r="28" spans="1:29" x14ac:dyDescent="0.2">
      <c r="A28" s="14">
        <v>2020</v>
      </c>
      <c r="B28" s="41">
        <v>4652</v>
      </c>
      <c r="C28" s="41">
        <v>3176.1</v>
      </c>
      <c r="D28" s="41">
        <v>648.70000000000005</v>
      </c>
      <c r="E28" s="41">
        <v>81.5</v>
      </c>
      <c r="F28" s="41">
        <v>143.5</v>
      </c>
      <c r="G28" s="41">
        <v>0</v>
      </c>
      <c r="H28" s="41">
        <v>9.8000000000000007</v>
      </c>
      <c r="I28" s="41">
        <v>67.900000000000006</v>
      </c>
      <c r="J28" s="41">
        <v>24.9</v>
      </c>
      <c r="K28" s="41">
        <f si="0" t="shared"/>
        <v>8804.4</v>
      </c>
      <c r="L28" s="41">
        <v>12.6</v>
      </c>
      <c r="M28" s="41">
        <v>131.9</v>
      </c>
      <c r="N28" s="41">
        <v>15.1</v>
      </c>
      <c r="O28" s="41">
        <v>28.4</v>
      </c>
      <c r="P28" s="41">
        <v>90.4</v>
      </c>
      <c r="Q28" s="41">
        <v>53.3</v>
      </c>
      <c r="R28" s="41">
        <v>0</v>
      </c>
      <c r="S28" s="41">
        <f si="5" t="shared"/>
        <v>331.7</v>
      </c>
      <c r="T28" s="41">
        <f si="10" t="shared"/>
        <v>9136.1</v>
      </c>
      <c r="U28" s="41">
        <v>307.7</v>
      </c>
      <c r="V28" s="41">
        <v>-1120.3</v>
      </c>
      <c r="W28" s="41">
        <v>-507.6</v>
      </c>
      <c r="X28" s="41">
        <f si="11" t="shared"/>
        <v>7815.9000000000015</v>
      </c>
      <c r="Y28" s="41">
        <f>78.9+35.8</f>
        <v>114.7</v>
      </c>
      <c r="Z28" s="41">
        <f si="6" t="shared"/>
        <v>7930.6000000000013</v>
      </c>
      <c r="AA28" s="42">
        <f si="13" t="shared"/>
        <v>0.5091888223640284</v>
      </c>
      <c r="AB28" s="42">
        <f>(B28+C28+D28)/T28</f>
        <v>0.92783572859316343</v>
      </c>
      <c r="AC28" s="42">
        <f si="12" t="shared"/>
        <v>0.16792934953153726</v>
      </c>
    </row>
    <row r="29" spans="1:29" x14ac:dyDescent="0.2">
      <c r="A29" s="14">
        <v>2021</v>
      </c>
      <c r="B29" s="41">
        <v>5434.5</v>
      </c>
      <c r="C29" s="41">
        <v>3512.3</v>
      </c>
      <c r="D29" s="41">
        <v>983.8</v>
      </c>
      <c r="E29" s="41">
        <v>94.5</v>
      </c>
      <c r="F29" s="41">
        <v>144</v>
      </c>
      <c r="G29" s="41">
        <v>0</v>
      </c>
      <c r="H29" s="41">
        <v>17.7</v>
      </c>
      <c r="I29" s="41">
        <v>69.900000000000006</v>
      </c>
      <c r="J29" s="41">
        <v>22.9</v>
      </c>
      <c r="K29" s="41">
        <f si="0" t="shared"/>
        <v>10279.599999999999</v>
      </c>
      <c r="L29" s="41">
        <v>7.1</v>
      </c>
      <c r="M29" s="41">
        <v>146.4</v>
      </c>
      <c r="N29" s="41">
        <v>2.5</v>
      </c>
      <c r="O29" s="41">
        <v>29.9</v>
      </c>
      <c r="P29" s="41">
        <v>86.5</v>
      </c>
      <c r="Q29" s="41">
        <v>73</v>
      </c>
      <c r="R29" s="41">
        <v>0</v>
      </c>
      <c r="S29" s="41">
        <f si="5" t="shared"/>
        <v>345.4</v>
      </c>
      <c r="T29" s="41">
        <f si="10" t="shared"/>
        <v>10624.999999999998</v>
      </c>
      <c r="U29" s="41">
        <v>-274.89999999999998</v>
      </c>
      <c r="V29" s="41">
        <v>-1114.5</v>
      </c>
      <c r="W29" s="41">
        <v>-560.4</v>
      </c>
      <c r="X29" s="41">
        <f si="11" t="shared"/>
        <v>8675.1999999999989</v>
      </c>
      <c r="Y29" s="41">
        <f>99+26.4</f>
        <v>125.4</v>
      </c>
      <c r="Z29" s="41">
        <f si="6" t="shared"/>
        <v>8800.5999999999985</v>
      </c>
      <c r="AA29" s="42">
        <f si="13" t="shared"/>
        <v>0.51148235294117661</v>
      </c>
      <c r="AB29" s="42">
        <f>(B29+C29+D29)/T29</f>
        <v>0.93464470588235293</v>
      </c>
      <c r="AC29" s="42">
        <f si="12" t="shared"/>
        <v>0.27732379227586557</v>
      </c>
    </row>
    <row r="30" spans="1:29" x14ac:dyDescent="0.2">
      <c r="A30" s="14">
        <v>2022</v>
      </c>
      <c r="B30" s="41">
        <v>5780.1</v>
      </c>
      <c r="C30" s="41">
        <v>3853.7</v>
      </c>
      <c r="D30" s="41">
        <v>919</v>
      </c>
      <c r="E30" s="41">
        <v>97.7</v>
      </c>
      <c r="F30" s="41">
        <v>151</v>
      </c>
      <c r="G30" s="41">
        <v>0</v>
      </c>
      <c r="H30" s="41">
        <v>13.6</v>
      </c>
      <c r="I30" s="41">
        <v>72.400000000000006</v>
      </c>
      <c r="J30" s="41">
        <v>68.7</v>
      </c>
      <c r="K30" s="41">
        <f si="0" t="shared"/>
        <v>10956.2</v>
      </c>
      <c r="L30" s="41">
        <v>11.6</v>
      </c>
      <c r="M30" s="41">
        <v>152.9</v>
      </c>
      <c r="N30" s="41">
        <v>3.6</v>
      </c>
      <c r="O30" s="41">
        <v>30.7</v>
      </c>
      <c r="P30" s="41">
        <v>88.2</v>
      </c>
      <c r="Q30" s="41">
        <v>77.5</v>
      </c>
      <c r="R30" s="41">
        <v>0</v>
      </c>
      <c r="S30" s="41">
        <f si="5" t="shared"/>
        <v>364.5</v>
      </c>
      <c r="T30" s="41">
        <f si="10" t="shared"/>
        <v>11320.7</v>
      </c>
      <c r="U30" s="41">
        <v>-47.2</v>
      </c>
      <c r="V30" s="41">
        <v>-1028.8</v>
      </c>
      <c r="W30" s="41">
        <v>-571.29999999999995</v>
      </c>
      <c r="X30" s="41">
        <f si="11" t="shared"/>
        <v>9673.4000000000015</v>
      </c>
      <c r="Y30" s="41">
        <f>95.2+34.8</f>
        <v>130</v>
      </c>
      <c r="Z30" s="41">
        <f si="6" t="shared"/>
        <v>9803.4000000000015</v>
      </c>
      <c r="AA30" s="42">
        <f si="13" t="shared"/>
        <v>0.51057796779351106</v>
      </c>
      <c r="AB30" s="42">
        <f>(B30+C30+D30)/T30</f>
        <v>0.93216850548110974</v>
      </c>
      <c r="AC30" s="42">
        <f si="12" t="shared"/>
        <v>0.38895828846291902</v>
      </c>
    </row>
    <row r="31" spans="1:29" x14ac:dyDescent="0.2">
      <c r="A31" s="14">
        <v>2023</v>
      </c>
      <c r="B31" s="41">
        <v>5599.3</v>
      </c>
      <c r="C31" s="41">
        <v>3937.1</v>
      </c>
      <c r="D31" s="41">
        <v>984.1</v>
      </c>
      <c r="E31" s="41">
        <v>93.6</v>
      </c>
      <c r="F31" s="41">
        <v>174.4</v>
      </c>
      <c r="G31" s="41">
        <v>0</v>
      </c>
      <c r="H31" s="41">
        <v>13.3</v>
      </c>
      <c r="I31" s="41">
        <v>92.5</v>
      </c>
      <c r="J31" s="41">
        <v>190</v>
      </c>
      <c r="K31" s="41">
        <f si="0" t="shared"/>
        <v>11084.3</v>
      </c>
      <c r="L31" s="41">
        <v>13.3</v>
      </c>
      <c r="M31" s="41">
        <v>150.5</v>
      </c>
      <c r="N31" s="41">
        <v>70.3</v>
      </c>
      <c r="O31" s="41">
        <v>29.7</v>
      </c>
      <c r="P31" s="41">
        <v>89.1</v>
      </c>
      <c r="Q31" s="41">
        <v>75.900000000000006</v>
      </c>
      <c r="R31" s="41">
        <v>0</v>
      </c>
      <c r="S31" s="41">
        <f si="5" t="shared"/>
        <v>428.79999999999995</v>
      </c>
      <c r="T31" s="41">
        <f si="10" t="shared"/>
        <v>11513.099999999999</v>
      </c>
      <c r="U31" s="41">
        <v>146.6</v>
      </c>
      <c r="V31" s="41">
        <v>-1230.3</v>
      </c>
      <c r="W31" s="41">
        <v>-708.1</v>
      </c>
      <c r="X31" s="41">
        <f si="11" t="shared"/>
        <v>9721.2999999999993</v>
      </c>
      <c r="Y31" s="41">
        <f>105.7+18.3</f>
        <v>124</v>
      </c>
      <c r="Z31" s="41">
        <f si="6" t="shared"/>
        <v>9845.2999999999993</v>
      </c>
      <c r="AA31" s="42">
        <f si="13" t="shared"/>
        <v>0.48634164560370369</v>
      </c>
      <c r="AB31" s="42">
        <f>(B31+C31+D31)/T31</f>
        <v>0.91378516646255148</v>
      </c>
      <c r="AC31" s="42">
        <f si="12" t="shared"/>
        <v>0.33848738107367526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baseType="lpstr" size="6">
      <vt:lpstr>Factbook</vt:lpstr>
      <vt:lpstr>Data</vt:lpstr>
      <vt:lpstr>Notes</vt:lpstr>
      <vt:lpstr>personal income</vt:lpstr>
      <vt:lpstr>BLS Data Series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2007-01-16T14:22:54Z</dcterms:created>
  <dc:creator>Guanci, Michael [LEGIS]</dc:creator>
  <cp:lastModifiedBy>Richardson, Eric [LEGIS]</cp:lastModifiedBy>
  <cp:lastPrinted>2021-10-25T17:08:07Z</cp:lastPrinted>
  <dcterms:modified xsi:type="dcterms:W3CDTF">2023-11-02T17:36:15Z</dcterms:modified>
</cp:coreProperties>
</file>