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0402"/>
  <workbookPr/>
  <mc:AlternateContent>
    <mc:Choice Requires="x15">
      <x15ac:absPath xmlns:x15ac="http://schemas.microsoft.com/office/spreadsheetml/2010/11/ac" url="C:\Users\michael.peters\AppData\Local\linc\"/>
    </mc:Choice>
  </mc:AlternateContent>
  <xr:revisionPtr documentId="13_ncr:1_{F5351082-7089-4FED-8B4D-232223115914}" revIDLastSave="0" xr10:uidLastSave="{00000000-0000-0000-0000-000000000000}" xr6:coauthVersionLast="36" xr6:coauthVersionMax="45"/>
  <bookViews>
    <workbookView activeTab="0" windowHeight="17325" windowWidth="24240" xWindow="-24120" xr2:uid="{00000000-000D-0000-FFFF-FFFF00000000}" yWindow="-120"/>
  </bookViews>
  <sheets>
    <sheet name="Data" r:id="rId3" sheetId="2"/>
  </sheets>
  <externalReferences>
    <externalReference r:id="rId5"/>
  </externalReferences>
  <calcPr calcId="191029"/>
</workbook>
</file>

<file path=xl/sharedStrings.xml><?xml version="1.0" encoding="utf-8"?>
<sst xmlns="http://schemas.openxmlformats.org/spreadsheetml/2006/main" count="108" uniqueCount="78">
  <si>
    <t>Northeast Iowa</t>
  </si>
  <si>
    <t>Iowa Lakes</t>
  </si>
  <si>
    <t>Northwest Iowa</t>
  </si>
  <si>
    <t>Iowa Central</t>
  </si>
  <si>
    <t>Iowa Valley</t>
  </si>
  <si>
    <t xml:space="preserve">Hawkeye </t>
  </si>
  <si>
    <t>Eastern Iowa</t>
  </si>
  <si>
    <t>Kirkwood</t>
  </si>
  <si>
    <t>Des Moines Area</t>
  </si>
  <si>
    <t>Iowa Western</t>
  </si>
  <si>
    <t>Southwestern</t>
  </si>
  <si>
    <t>Indian Hills</t>
  </si>
  <si>
    <t>Southeastern</t>
  </si>
  <si>
    <t>1987-88</t>
  </si>
  <si>
    <t>Non-Resident</t>
  </si>
  <si>
    <t>Resident</t>
  </si>
  <si>
    <t>1988-89</t>
  </si>
  <si>
    <t>Statewide Average</t>
  </si>
  <si>
    <t>FY 2010</t>
  </si>
  <si>
    <t>Western Iowa Tech</t>
  </si>
  <si>
    <t>North Iowa Area</t>
  </si>
  <si>
    <t>Community College</t>
  </si>
  <si>
    <t>% of Growth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</si>
  <si>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</si>
  <si>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</si>
  <si>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</si>
  <si>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</si>
  <si>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</si>
  <si>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</si>
  <si>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</si>
  <si>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</si>
  <si>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</si>
  <si>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NortheastIowa</t>
  </si>
  <si>
    <t>NorthIowaArea</t>
  </si>
  <si>
    <t>IowaLakes</t>
  </si>
  <si>
    <t>NorthwestIowa</t>
  </si>
  <si>
    <t>IowaCentral</t>
  </si>
  <si>
    <t>IowaValley</t>
  </si>
  <si>
    <t>Hawkeye</t>
  </si>
  <si>
    <t>EasternIowa</t>
  </si>
  <si>
    <t>DesMoinesArea</t>
  </si>
  <si>
    <t>WesternIowaTech</t>
  </si>
  <si>
    <t>IowaWestern</t>
  </si>
  <si>
    <t>IndianHills</t>
  </si>
  <si>
    <t>Resident Community College Tuition Statewide Average Growth</t>
  </si>
  <si>
    <t>Iowa Community College Resident Annual Tuition</t>
  </si>
  <si>
    <t>Dept. of Education, Community College Division</t>
  </si>
  <si>
    <t>https://www.educateiowa.gov/adult-career-and-community-college/publications#Tuition_and_Fees_Report</t>
  </si>
  <si>
    <t>Published between Sept and November each year.</t>
  </si>
  <si>
    <t>Promise that LSA won't publish until the report has been received at a State Board of Ed meeting.</t>
  </si>
  <si>
    <t>Note:  Annual tuition rates are based on 15 credit hours per semester.</t>
  </si>
  <si>
    <t>average</t>
  </si>
  <si>
    <t>FY 2009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</si>
  <si>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</si>
  <si>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</si>
  <si>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</si>
  <si>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</si>
  <si>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</si>
  <si>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</si>
  <si>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</si>
  <si>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</si>
  <si>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</si>
  <si>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Rate of Growth</t>
  </si>
  <si>
    <t>Community College Resident Tuition Statewide Average Growth</t>
  </si>
  <si>
    <t>FY 2020</t>
  </si>
  <si>
    <t>FY 2021</t>
  </si>
  <si>
    <t>Note:  Annual tuition rates are based on 30 credit hours per semester.</t>
  </si>
  <si>
    <t>Can get an early copy from DE's CC Division - contact Eric St. Clair 515.725.0127 or Jeremy Varner</t>
  </si>
  <si>
    <t>Search Documents: Tuition and Fees Reports | Iowa Department of Education</t>
  </si>
  <si>
    <t>https://educateiowa.gov/document-type/tuition-and-fees-report</t>
  </si>
  <si>
    <t>Use Table I Tuition Only.  It is mutiplied by 30 credit hours</t>
  </si>
  <si>
    <t>FY 2022</t>
  </si>
  <si>
    <t>FY 2023</t>
  </si>
  <si>
    <t>Published 9/13/2023</t>
  </si>
  <si>
    <t>Board Meetings</t>
  </si>
  <si>
    <t>https://educateiowa.gov/resources/boards-commissions-committees-councils-and-task-forces/iowa-state-board-education</t>
  </si>
  <si>
    <t>FY 2024</t>
  </si>
  <si>
    <t>Removed old note per Lora Vargason Email 10/26/2023 - Uploaded to Working Docs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</si>
</sst>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&quot;$&quot;* #,##0;\(&quot;$&quot;#,##0\)"/>
    <numFmt numFmtId="165" formatCode="#,##0;"/>
    <numFmt numFmtId="166" formatCode="#,##0\ ;\(#,##0\)"/>
    <numFmt numFmtId="167" formatCode="&quot;$&quot;#,##0"/>
    <numFmt numFmtId="168" formatCode="0.0%"/>
    <numFmt numFmtId="169" formatCode="0.0"/>
    <numFmt numFmtId="170" formatCode="\ \ \ \ &quot;$&quot;\ \ \ \ \ #,##0"/>
    <numFmt numFmtId="171" formatCode="0.0&quot;%&quot;"/>
    <numFmt numFmtId="172" formatCode="#,##0.000000"/>
    <numFmt numFmtId="173" formatCode="_(* #,##0_);_(* \(#,##0\);_(* &quot;-&quot;??_);_(@_)"/>
  </numFmts>
  <fonts count="13">
    <font>
      <sz val="9"/>
      <name val="Arial"/>
      <family val="2"/>
    </font>
    <font>
      <sz val="9.5"/>
      <name val="Univers (WN)"/>
    </font>
    <font>
      <b/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9"/>
      <color theme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theme="0" tint="-0.24994659260841701"/>
      </top>
      <bottom/>
      <diagonal/>
    </border>
    <border>
      <left/>
      <right/>
      <top/>
      <bottom style="dashDot">
        <color theme="0" tint="-0.249977111117893"/>
      </bottom>
      <diagonal/>
    </border>
  </borders>
  <cellStyleXfs count="4">
    <xf borderId="0" fillId="0" fontId="0" numFmtId="0"/>
    <xf applyAlignment="0" applyBorder="0" applyFill="0" applyNumberFormat="0" applyProtection="0" borderId="0" fillId="0" fontId="8" numFmtId="0"/>
    <xf applyAlignment="0" applyBorder="0" applyFill="0" applyFont="0" applyProtection="0" borderId="0" fillId="0" fontId="3" numFmtId="43"/>
    <xf applyAlignment="0" applyBorder="0" applyFill="0" applyFont="0" applyProtection="0" borderId="0" fillId="0" fontId="3" numFmtId="9"/>
  </cellStyleXfs>
  <cellXfs count="98">
    <xf borderId="0" fillId="0" fontId="0" numFmtId="0" xfId="0"/>
    <xf applyAlignment="1" borderId="0" fillId="0" fontId="0" numFmtId="0" xfId="0">
      <alignment horizontal="center"/>
    </xf>
    <xf applyAlignment="1" applyFont="1" borderId="0" fillId="0" fontId="1" numFmtId="0" xfId="0">
      <alignment horizontal="center"/>
    </xf>
    <xf applyAlignment="1" applyBorder="1" applyFont="1" borderId="1" fillId="0" fontId="1" numFmtId="0" xfId="0">
      <alignment horizontal="center"/>
    </xf>
    <xf applyAlignment="1" borderId="0" fillId="0" fontId="0" numFmtId="0" xfId="0">
      <alignment horizontal="left"/>
    </xf>
    <xf applyNumberFormat="1" borderId="0" fillId="0" fontId="0" numFmtId="166" xfId="0"/>
    <xf applyAlignment="1" applyNumberFormat="1" borderId="0" fillId="0" fontId="0" numFmtId="166" xfId="0">
      <alignment horizontal="right"/>
    </xf>
    <xf applyFont="1" borderId="0" fillId="0" fontId="2" numFmtId="0" xfId="0"/>
    <xf applyAlignment="1" applyFont="1" borderId="0" fillId="0" fontId="4" numFmtId="0" xfId="0">
      <alignment horizontal="centerContinuous"/>
    </xf>
    <xf applyFont="1" borderId="0" fillId="0" fontId="4" numFmtId="0" xfId="0"/>
    <xf applyFont="1" borderId="0" fillId="0" fontId="3" numFmtId="0" xfId="0"/>
    <xf applyAlignment="1" applyBorder="1" applyFont="1" borderId="1" fillId="0" fontId="3" numFmtId="0" xfId="0">
      <alignment horizontal="center"/>
    </xf>
    <xf applyAlignment="1" applyBorder="1" applyFont="1" borderId="0" fillId="0" fontId="3" numFmtId="0" xfId="0">
      <alignment horizontal="center"/>
    </xf>
    <xf applyAlignment="1" applyBorder="1" applyFill="1" applyFont="1" borderId="0" fillId="0" fontId="3" numFmtId="0" xfId="0">
      <alignment horizontal="right"/>
    </xf>
    <xf applyAlignment="1" applyBorder="1" applyFill="1" applyFont="1" applyNumberFormat="1" borderId="0" fillId="0" fontId="3" numFmtId="3" xfId="0">
      <alignment horizontal="left"/>
    </xf>
    <xf applyFont="1" applyNumberFormat="1" borderId="0" fillId="0" fontId="3" numFmtId="3" xfId="0"/>
    <xf applyAlignment="1" applyBorder="1" applyFill="1" applyFont="1" applyNumberFormat="1" borderId="0" fillId="0" fontId="3" numFmtId="165" xfId="0">
      <alignment horizontal="right"/>
    </xf>
    <xf applyAlignment="1" applyBorder="1" applyFill="1" applyFont="1" applyNumberFormat="1" borderId="0" fillId="0" fontId="3" numFmtId="166" xfId="0">
      <alignment horizontal="right"/>
    </xf>
    <xf applyFont="1" borderId="0" fillId="0" fontId="5" numFmtId="0" xfId="0"/>
    <xf applyAlignment="1" applyFont="1" borderId="0" fillId="0" fontId="5" numFmtId="0" xfId="0">
      <alignment horizontal="center"/>
    </xf>
    <xf applyAlignment="1" applyBorder="1" applyFill="1" applyFont="1" applyNumberFormat="1" borderId="0" fillId="0" fontId="5" numFmtId="3" xfId="0">
      <alignment horizontal="left"/>
    </xf>
    <xf applyFont="1" applyNumberFormat="1" borderId="0" fillId="0" fontId="5" numFmtId="3" xfId="0"/>
    <xf applyAlignment="1" applyBorder="1" applyFill="1" applyFont="1" borderId="0" fillId="0" fontId="5" numFmtId="0" xfId="0">
      <alignment horizontal="right"/>
    </xf>
    <xf applyAlignment="1" applyBorder="1" applyFont="1" borderId="1" fillId="0" fontId="5" numFmtId="0" xfId="0">
      <alignment horizontal="center"/>
    </xf>
    <xf applyBorder="1" applyFont="1" borderId="0" fillId="0" fontId="3" numFmtId="0" xfId="0"/>
    <xf applyNumberFormat="1" borderId="0" fillId="0" fontId="0" numFmtId="164" xfId="0"/>
    <xf applyAlignment="1" applyFont="1" applyNumberFormat="1" borderId="0" fillId="0" fontId="3" numFmtId="3" xfId="0">
      <alignment horizontal="centerContinuous"/>
    </xf>
    <xf applyBorder="1" applyFont="1" applyNumberFormat="1" borderId="0" fillId="0" fontId="3" numFmtId="3" xfId="0"/>
    <xf applyNumberFormat="1" borderId="0" fillId="0" fontId="0" numFmtId="3" xfId="0"/>
    <xf applyBorder="1" borderId="0" fillId="0" fontId="0" numFmtId="0" xfId="0"/>
    <xf applyAlignment="1" applyFont="1" borderId="0" fillId="0" fontId="6" numFmtId="0" xfId="0">
      <alignment horizontal="center"/>
    </xf>
    <xf applyAlignment="1" applyBorder="1" applyFont="1" borderId="0" fillId="0" fontId="6" numFmtId="0" xfId="0">
      <alignment horizontal="center"/>
    </xf>
    <xf applyNumberFormat="1" borderId="0" fillId="0" fontId="0" numFmtId="167" xfId="0"/>
    <xf applyNumberFormat="1" borderId="0" fillId="0" fontId="0" numFmtId="169" xfId="0"/>
    <xf applyBorder="1" applyNumberFormat="1" borderId="0" fillId="0" fontId="0" numFmtId="3" xfId="0"/>
    <xf applyBorder="1" applyFont="1" borderId="0" fillId="0" fontId="4" numFmtId="0" xfId="0"/>
    <xf applyAlignment="1" borderId="0" fillId="0" fontId="0" numFmtId="0" xfId="0"/>
    <xf applyAlignment="1" applyBorder="1" applyFill="1" applyFont="1" borderId="0" fillId="0" fontId="6" numFmtId="0" xfId="0">
      <alignment horizontal="center"/>
    </xf>
    <xf applyAlignment="1" applyBorder="1" applyFill="1" applyFont="1" applyNumberFormat="1" borderId="0" fillId="0" fontId="0" numFmtId="3" xfId="0">
      <alignment horizontal="left"/>
    </xf>
    <xf applyAlignment="1" applyBorder="1" applyFill="1" applyFont="1" applyNumberFormat="1" borderId="0" fillId="0" fontId="0" numFmtId="3" xfId="0"/>
    <xf applyAlignment="1" applyBorder="1" applyFill="1" applyFont="1" applyNumberFormat="1" borderId="0" fillId="0" fontId="0" numFmtId="168" xfId="0"/>
    <xf applyAlignment="1" applyFont="1" borderId="0" fillId="0" fontId="2" numFmtId="0" xfId="0">
      <alignment horizontal="center"/>
    </xf>
    <xf applyAlignment="1" applyFont="1" borderId="0" fillId="0" fontId="0" numFmtId="0" xfId="0">
      <alignment horizontal="left"/>
    </xf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Border="1" applyNumberFormat="1" borderId="0" fillId="0" fontId="0" numFmtId="1" xfId="0"/>
    <xf applyAlignment="1" applyBorder="1" applyNumberFormat="1" borderId="0" fillId="0" fontId="0" numFmtId="1" xfId="0">
      <alignment horizontal="left"/>
    </xf>
    <xf applyAlignment="1" applyBorder="1" borderId="0" fillId="0" fontId="0" numFmtId="0" xfId="0">
      <alignment horizontal="left"/>
    </xf>
    <xf applyFont="1" applyNumberFormat="1" borderId="0" fillId="0" fontId="3" numFmtId="172" xfId="0"/>
    <xf applyFont="1" applyProtection="1" borderId="0" fillId="0" fontId="4" numFmtId="0" xfId="0">
      <protection hidden="1"/>
    </xf>
    <xf applyFont="1" applyProtection="1" borderId="0" fillId="0" fontId="3" numFmtId="0" xfId="0">
      <protection hidden="1"/>
    </xf>
    <xf applyAlignment="1" applyBorder="1" applyFont="1" applyProtection="1" borderId="1" fillId="0" fontId="3" numFmtId="0" xfId="0">
      <alignment horizontal="right"/>
      <protection hidden="1"/>
    </xf>
    <xf applyAlignment="1" applyBorder="1" applyFont="1" applyProtection="1" borderId="0" fillId="0" fontId="0" numFmtId="0" xfId="0">
      <alignment horizontal="left"/>
      <protection hidden="1"/>
    </xf>
    <xf applyAlignment="1" applyBorder="1" applyFont="1" applyProtection="1" borderId="0" fillId="0" fontId="3" numFmtId="0" xfId="0">
      <alignment horizontal="right"/>
      <protection hidden="1"/>
    </xf>
    <xf applyBorder="1" applyFont="1" applyNumberFormat="1" applyProtection="1" borderId="0" fillId="0" fontId="3" numFmtId="170" xfId="0">
      <protection hidden="1"/>
    </xf>
    <xf applyProtection="1" borderId="0" fillId="0" fontId="0" numFmtId="0" xfId="0">
      <protection hidden="1"/>
    </xf>
    <xf applyNumberFormat="1" applyProtection="1" borderId="0" fillId="0" fontId="0" numFmtId="3" xfId="0">
      <protection hidden="1"/>
    </xf>
    <xf applyBorder="1" applyFont="1" applyNumberFormat="1" applyProtection="1" borderId="0" fillId="0" fontId="3" numFmtId="3" xfId="0">
      <protection hidden="1"/>
    </xf>
    <xf applyAlignment="1" applyBorder="1" applyFill="1" applyFont="1" applyNumberFormat="1" applyProtection="1" borderId="3" fillId="0" fontId="3" numFmtId="3" xfId="0">
      <alignment horizontal="left"/>
      <protection hidden="1"/>
    </xf>
    <xf applyBorder="1" applyFont="1" applyProtection="1" borderId="3" fillId="0" fontId="3" numFmtId="0" xfId="0">
      <protection hidden="1"/>
    </xf>
    <xf applyBorder="1" applyFont="1" applyNumberFormat="1" applyProtection="1" borderId="3" fillId="0" fontId="3" numFmtId="3" xfId="0">
      <protection hidden="1"/>
    </xf>
    <xf applyBorder="1" applyNumberFormat="1" applyProtection="1" borderId="3" fillId="0" fontId="0" numFmtId="3" xfId="0">
      <protection hidden="1"/>
    </xf>
    <xf applyBorder="1" applyFont="1" applyProtection="1" borderId="0" fillId="0" fontId="3" numFmtId="0" xfId="0">
      <protection hidden="1"/>
    </xf>
    <xf applyAlignment="1" applyBorder="1" applyFill="1" applyFont="1" applyNumberFormat="1" applyProtection="1" borderId="2" fillId="0" fontId="3" numFmtId="3" xfId="0">
      <alignment horizontal="left"/>
      <protection hidden="1"/>
    </xf>
    <xf applyAlignment="1" applyBorder="1" applyFill="1" applyFont="1" applyNumberFormat="1" applyProtection="1" borderId="0" fillId="0" fontId="3" numFmtId="166" xfId="0">
      <alignment horizontal="right"/>
      <protection hidden="1"/>
    </xf>
    <xf applyAlignment="1" applyBorder="1" applyFill="1" applyFont="1" applyNumberFormat="1" applyProtection="1" borderId="0" fillId="0" fontId="3" numFmtId="3" xfId="0">
      <alignment horizontal="left"/>
      <protection hidden="1"/>
    </xf>
    <xf applyAlignment="1" applyProtection="1" borderId="0" fillId="0" fontId="0" numFmtId="0" xfId="0">
      <protection hidden="1"/>
    </xf>
    <xf applyAlignment="1" applyBorder="1" applyFill="1" applyFont="1" applyNumberFormat="1" applyProtection="1" borderId="0" fillId="0" fontId="0" numFmtId="3" xfId="0">
      <protection hidden="1"/>
    </xf>
    <xf applyAlignment="1" applyBorder="1" applyFill="1" applyFont="1" applyNumberFormat="1" applyProtection="1" borderId="0" fillId="0" fontId="0" numFmtId="168" xfId="0">
      <protection hidden="1"/>
    </xf>
    <xf applyAlignment="1" applyBorder="1" applyFill="1" applyFont="1" applyNumberFormat="1" applyProtection="1" borderId="0" fillId="0" fontId="0" numFmtId="171" xfId="0">
      <protection hidden="1"/>
    </xf>
    <xf applyNumberFormat="1" applyProtection="1" borderId="0" fillId="0" fontId="0" numFmtId="171" xfId="0">
      <protection hidden="1"/>
    </xf>
    <xf applyAlignment="1" applyBorder="1" applyFill="1" applyFont="1" applyNumberFormat="1" applyProtection="1" borderId="0" fillId="0" fontId="0" numFmtId="3" xfId="0">
      <alignment horizontal="left"/>
      <protection hidden="1"/>
    </xf>
    <xf applyAlignment="1" applyBorder="1" applyFill="1" applyFont="1" applyNumberFormat="1" applyProtection="1" borderId="0" fillId="0" fontId="3" numFmtId="3" xfId="0">
      <alignment horizontal="left"/>
      <protection hidden="1"/>
    </xf>
    <xf applyAlignment="1" applyBorder="1" applyFont="1" applyProtection="1" borderId="1" fillId="0" fontId="3" numFmtId="0" xfId="0">
      <alignment horizontal="center"/>
      <protection hidden="1"/>
    </xf>
    <xf applyAlignment="1" applyBorder="1" applyFont="1" applyProtection="1" borderId="1" fillId="0" fontId="0" numFmtId="0" xfId="0">
      <protection hidden="1"/>
    </xf>
    <xf applyAlignment="1" borderId="0" fillId="0" fontId="8" numFmtId="0" xfId="1">
      <alignment wrapText="1"/>
    </xf>
    <xf applyBorder="1" applyFont="1" applyNumberFormat="1" borderId="0" fillId="0" fontId="0" numFmtId="173" xfId="2"/>
    <xf applyFont="1" applyNumberFormat="1" borderId="0" fillId="0" fontId="0" numFmtId="168" xfId="3"/>
    <xf borderId="0" fillId="0" fontId="8" numFmtId="0" xfId="1"/>
    <xf applyBorder="1" applyFill="1" applyFont="1" applyNumberFormat="1" borderId="0" fillId="0" fontId="0" numFmtId="173" xfId="2"/>
    <xf applyAlignment="1" borderId="0" fillId="0" fontId="0" numFmtId="0" xfId="0"/>
    <xf applyAlignment="1" applyFont="1" borderId="0" fillId="0" fontId="2" numFmtId="0" xfId="0">
      <alignment horizontal="center"/>
    </xf>
    <xf applyAlignment="1" applyFont="1" borderId="0" fillId="0" fontId="0" numFmtId="0" xfId="0">
      <alignment horizontal="left"/>
    </xf>
    <xf applyFont="1" borderId="0" fillId="0" fontId="11" numFmtId="0" xfId="0"/>
    <xf applyFill="1" borderId="0" fillId="0" fontId="0" numFmtId="0" xfId="0"/>
    <xf applyFont="1" borderId="0" fillId="0" fontId="12" numFmtId="0" xfId="1"/>
    <xf applyNumberFormat="1" borderId="0" fillId="0" fontId="0" numFmtId="10" xfId="0"/>
    <xf applyAlignment="1" applyFont="1" borderId="0" fillId="0" fontId="2" numFmtId="0" xfId="0">
      <alignment horizontal="centerContinuous"/>
    </xf>
    <xf applyBorder="1" applyFont="1" borderId="0" fillId="0" fontId="2" numFmtId="0" xfId="0"/>
    <xf applyFont="1" applyProtection="1" borderId="0" fillId="0" fontId="2" numFmtId="0" xfId="0">
      <protection hidden="1"/>
    </xf>
    <xf applyAlignment="1" applyFont="1" borderId="0" fillId="0" fontId="3" numFmtId="0" xfId="0">
      <alignment horizontal="center"/>
    </xf>
    <xf applyAlignment="1" applyBorder="1" applyFill="1" applyFont="1" borderId="0" fillId="0" fontId="7" numFmtId="0" xfId="0"/>
    <xf applyAlignment="1" borderId="0" fillId="0" fontId="0" numFmtId="0" xfId="0"/>
    <xf applyAlignment="1" applyFont="1" borderId="0" fillId="0" fontId="2" numFmtId="0" xfId="0">
      <alignment horizontal="left"/>
    </xf>
    <xf applyAlignment="1" applyFont="1" borderId="0" fillId="0" fontId="2" numFmtId="0" xfId="0">
      <alignment horizontal="center"/>
    </xf>
    <xf applyAlignment="1" applyFont="1" borderId="0" fillId="0" fontId="9" numFmtId="0" xfId="0">
      <alignment horizontal="left"/>
    </xf>
    <xf applyAlignment="1" applyBorder="1" applyFill="1" applyFont="1" borderId="0" fillId="0" fontId="0" numFmtId="0" xfId="0">
      <alignment horizontal="left"/>
    </xf>
    <xf applyAlignment="1" applyFont="1" borderId="0" fillId="0" fontId="0" numFmtId="0" xfId="0">
      <alignment horizontal="left"/>
    </xf>
  </cellXfs>
  <cellStyles count="4">
    <cellStyle builtinId="3" name="Comma" xfId="2"/>
    <cellStyle builtinId="8" name="Hyperlink" xfId="1"/>
    <cellStyle builtinId="0" name="Normal" xfId="0"/>
    <cellStyle builtinId="5" name="Percent" xfId="3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5" Target="externalLinks/externalLink1.xml" Type="http://schemas.openxmlformats.org/officeDocument/2006/relationships/externalLink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20809846026636E-2"/>
          <c:y val="3.8354253835425386E-2"/>
          <c:w val="0.91230155302317173"/>
          <c:h val="0.8850069735006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Factbook!$S$19:$AG$19</c15:sqref>
                  </c15:fullRef>
                </c:ext>
              </c:extLst>
              <c:f>Factbook!$AA$19:$AG$19</c:f>
              <c:strCache>
                <c:ptCount val="7"/>
                <c:pt idx="0">
                  <c:v>FY 2017</c:v>
                </c:pt>
                <c:pt idx="1">
                  <c:v>FY 2018</c:v>
                </c:pt>
                <c:pt idx="2">
                  <c:v>FY 2019</c:v>
                </c:pt>
                <c:pt idx="3">
                  <c:v>FY 2020</c:v>
                </c:pt>
                <c:pt idx="4">
                  <c:v>FY 2021</c:v>
                </c:pt>
                <c:pt idx="5">
                  <c:v>FY 2022</c:v>
                </c:pt>
                <c:pt idx="6">
                  <c:v>FY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Factbook!$S$20:$AG$20</c15:sqref>
                  </c15:fullRef>
                </c:ext>
              </c:extLst>
              <c:f>Factbook!$AA$20:$AG$20</c:f>
              <c:numCache>
                <c:formatCode>_(* #,##0_);_(* \(#,##0\);_(* "-"??_);_(@_)</c:formatCode>
                <c:ptCount val="7"/>
                <c:pt idx="0">
                  <c:v>4699.5333333333338</c:v>
                </c:pt>
                <c:pt idx="1">
                  <c:v>4861.5</c:v>
                </c:pt>
                <c:pt idx="2">
                  <c:v>5052.5333333333338</c:v>
                </c:pt>
                <c:pt idx="3">
                  <c:v>5210</c:v>
                </c:pt>
                <c:pt idx="4">
                  <c:v>5382</c:v>
                </c:pt>
                <c:pt idx="5">
                  <c:v>5534</c:v>
                </c:pt>
                <c:pt idx="6">
                  <c:v>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8-4D26-8527-6D3173C0E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318820736"/>
        <c:axId val="318822272"/>
      </c:barChart>
      <c:lineChart>
        <c:grouping val="standard"/>
        <c:varyColors val="0"/>
        <c:ser>
          <c:idx val="1"/>
          <c:order val="1"/>
          <c:tx>
            <c:v>dummy data (labels)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Factbook!$S$22:$AE$22</c15:sqref>
                  </c15:fullRef>
                </c:ext>
              </c:extLst>
              <c:f>Factbook!$AA$22:$AE$22</c:f>
              <c:strCache>
                <c:ptCount val="5"/>
                <c:pt idx="0">
                  <c:v>$4,700
4.4%</c:v>
                </c:pt>
                <c:pt idx="1">
                  <c:v>$4,862
3.4%</c:v>
                </c:pt>
                <c:pt idx="2">
                  <c:v>$5,053
3.9%</c:v>
                </c:pt>
                <c:pt idx="3">
                  <c:v>$5,210
3.1%</c:v>
                </c:pt>
                <c:pt idx="4">
                  <c:v>$5,382
3.3%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Factbook!$S$20:$AE$20</c15:sqref>
                  </c15:fullRef>
                </c:ext>
              </c:extLst>
              <c:f>Factbook!$AA$20:$AE$20</c:f>
              <c:numCache>
                <c:formatCode>_(* #,##0_);_(* \(#,##0\);_(* "-"??_);_(@_)</c:formatCode>
                <c:ptCount val="5"/>
                <c:pt idx="0">
                  <c:v>4699.5333333333338</c:v>
                </c:pt>
                <c:pt idx="1">
                  <c:v>4861.5</c:v>
                </c:pt>
                <c:pt idx="2">
                  <c:v>5052.5333333333338</c:v>
                </c:pt>
                <c:pt idx="3">
                  <c:v>5210</c:v>
                </c:pt>
                <c:pt idx="4">
                  <c:v>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4-42CB-8B8A-480DA8F73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568792"/>
        <c:axId val="533568464"/>
      </c:lineChart>
      <c:catAx>
        <c:axId val="3188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8822272"/>
        <c:crosses val="autoZero"/>
        <c:auto val="1"/>
        <c:lblAlgn val="ctr"/>
        <c:lblOffset val="100"/>
        <c:noMultiLvlLbl val="0"/>
      </c:catAx>
      <c:valAx>
        <c:axId val="318822272"/>
        <c:scaling>
          <c:orientation val="minMax"/>
        </c:scaling>
        <c:delete val="0"/>
        <c:axPos val="l"/>
        <c:numFmt formatCode="[=7000]&quot;$&quot;#,###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8820736"/>
        <c:crosses val="autoZero"/>
        <c:crossBetween val="between"/>
      </c:valAx>
      <c:valAx>
        <c:axId val="533568464"/>
        <c:scaling>
          <c:orientation val="minMax"/>
        </c:scaling>
        <c:delete val="1"/>
        <c:axPos val="r"/>
        <c:numFmt formatCode="_(* #,##0_);_(* \(#,##0\);_(* &quot;-&quot;??_);_(@_)" sourceLinked="1"/>
        <c:majorTickMark val="out"/>
        <c:minorTickMark val="none"/>
        <c:tickLblPos val="nextTo"/>
        <c:crossAx val="533568792"/>
        <c:crosses val="max"/>
        <c:crossBetween val="between"/>
      </c:valAx>
      <c:catAx>
        <c:axId val="533568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3568464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>
      <c:oddFooter>&amp;L&amp;8Source:  Iowa Department of Education, Division of Community Colleges
LSA Staff Contact:  Simon Sheaff (515.281.4611) &amp;USimon.Sheaff@legis.iowa.gov
&amp;C&amp;G
&amp;R&amp;G</c:oddFooter>
    </c:headerFooter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20809846026636E-2"/>
          <c:y val="3.8354253835425386E-2"/>
          <c:w val="0.91230155302317173"/>
          <c:h val="0.8850069735006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ADEFE7E-83E7-45D1-B98E-4AF48A19EDA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4.4%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9BB-430D-9F65-6DD6D94FA5A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8C79782-FB44-4EFA-AC8E-500924DBBE81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3.4%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9BB-430D-9F65-6DD6D94FA5A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B0DDB69-52A6-4A02-A9AD-D6381A0044D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3.9%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9BB-430D-9F65-6DD6D94FA5A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2AA86A7-5328-4BDB-A035-EF00C0854C49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3.1%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9BB-430D-9F65-6DD6D94FA5A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E572111-CB71-4991-8FAF-FCF055581D2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3.3%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9BB-430D-9F65-6DD6D94FA5A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DE64569-533F-48F8-A2F5-CA5A2675B08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2.8%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9BB-430D-9F65-6DD6D94FA5A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5FAE4D6-75FE-4F05-8EB0-5E8056B0CB7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3.7%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9BB-430D-9F65-6DD6D94FA5A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F7B296D-6E76-43FB-9503-FC3CB3B8F29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3.6%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9BB-430D-9F65-6DD6D94FA5AB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[1]Factbook!$S$19:$AH$19</c15:sqref>
                  </c15:fullRef>
                </c:ext>
              </c:extLst>
              <c:f>[1]Factbook!$AA$19:$AH$19</c:f>
              <c:strCache>
                <c:ptCount val="8"/>
                <c:pt idx="0">
                  <c:v>FY 2017</c:v>
                </c:pt>
                <c:pt idx="1">
                  <c:v>FY 2018</c:v>
                </c:pt>
                <c:pt idx="2">
                  <c:v>FY 2019</c:v>
                </c:pt>
                <c:pt idx="3">
                  <c:v>FY 2020</c:v>
                </c:pt>
                <c:pt idx="4">
                  <c:v>FY 2021</c:v>
                </c:pt>
                <c:pt idx="5">
                  <c:v>FY 2022</c:v>
                </c:pt>
                <c:pt idx="6">
                  <c:v>FY 2023</c:v>
                </c:pt>
                <c:pt idx="7">
                  <c:v>FY 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[1]Factbook!$S$20:$AH$20</c15:sqref>
                  </c15:fullRef>
                </c:ext>
              </c:extLst>
              <c:f>[1]Factbook!$AA$20:$AH$20</c:f>
              <c:numCache>
                <c:formatCode>General</c:formatCode>
                <c:ptCount val="8"/>
                <c:pt idx="0">
                  <c:v>4699.5333333333338</c:v>
                </c:pt>
                <c:pt idx="1">
                  <c:v>4861.5</c:v>
                </c:pt>
                <c:pt idx="2">
                  <c:v>5052.5333333333338</c:v>
                </c:pt>
                <c:pt idx="3">
                  <c:v>5210</c:v>
                </c:pt>
                <c:pt idx="4">
                  <c:v>5382</c:v>
                </c:pt>
                <c:pt idx="5">
                  <c:v>5534</c:v>
                </c:pt>
                <c:pt idx="6">
                  <c:v>5736</c:v>
                </c:pt>
                <c:pt idx="7">
                  <c:v>5944.5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BB-430D-9F65-6DD6D94FA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318820736"/>
        <c:axId val="318822272"/>
      </c:barChart>
      <c:lineChart>
        <c:grouping val="standard"/>
        <c:varyColors val="0"/>
        <c:ser>
          <c:idx val="1"/>
          <c:order val="1"/>
          <c:tx>
            <c:v>dummy data (labels)</c:v>
          </c:tx>
          <c:spPr>
            <a:ln>
              <a:noFill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[1]Factbook!$S$22:$AE$22</c15:sqref>
                  </c15:fullRef>
                </c:ext>
              </c:extLst>
              <c:f>[1]Factbook!$AA$22:$AE$22</c:f>
              <c:strCache>
                <c:ptCount val="5"/>
                <c:pt idx="0">
                  <c:v>$4,700
4.4%</c:v>
                </c:pt>
                <c:pt idx="1">
                  <c:v>$4,862
3.4%</c:v>
                </c:pt>
                <c:pt idx="2">
                  <c:v>$5,053
3.9%</c:v>
                </c:pt>
                <c:pt idx="3">
                  <c:v>$5,210
3.1%</c:v>
                </c:pt>
                <c:pt idx="4">
                  <c:v>$5,382
3.3%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[1]Factbook!$S$20:$AE$20</c15:sqref>
                  </c15:fullRef>
                </c:ext>
              </c:extLst>
              <c:f>[1]Factbook!$AA$20:$AE$20</c:f>
              <c:numCache>
                <c:formatCode>General</c:formatCode>
                <c:ptCount val="5"/>
                <c:pt idx="0">
                  <c:v>4699.5333333333338</c:v>
                </c:pt>
                <c:pt idx="1">
                  <c:v>4861.5</c:v>
                </c:pt>
                <c:pt idx="2">
                  <c:v>5052.5333333333338</c:v>
                </c:pt>
                <c:pt idx="3">
                  <c:v>5210</c:v>
                </c:pt>
                <c:pt idx="4">
                  <c:v>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BB-430D-9F65-6DD6D94FA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20736"/>
        <c:axId val="318822272"/>
      </c:lineChart>
      <c:catAx>
        <c:axId val="3188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8822272"/>
        <c:crosses val="autoZero"/>
        <c:auto val="1"/>
        <c:lblAlgn val="ctr"/>
        <c:lblOffset val="100"/>
        <c:noMultiLvlLbl val="0"/>
      </c:catAx>
      <c:valAx>
        <c:axId val="318822272"/>
        <c:scaling>
          <c:orientation val="minMax"/>
        </c:scaling>
        <c:delete val="0"/>
        <c:axPos val="l"/>
        <c:numFmt formatCode="[=7000]&quot;$&quot;#,###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8820736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>
      <c:oddFooter>&amp;L&amp;8Source:  Iowa Department of Education, Division of Community Colleges
LSA Staff Contact:  Simon Sheaff (515.281.4611) &amp;USimon.Sheaff@legis.iowa.gov
&amp;C&amp;G
&amp;R&amp;G</c:oddFooter>
    </c:headerFooter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'Factbook (old)'!$S$15:$X$15</c:f>
              <c:strCache>
                <c:ptCount val="6"/>
                <c:pt idx="0">
                  <c:v>FY 2019</c:v>
                </c:pt>
                <c:pt idx="1">
                  <c:v>FY 2020</c:v>
                </c:pt>
                <c:pt idx="2">
                  <c:v>FY 2021</c:v>
                </c:pt>
                <c:pt idx="3">
                  <c:v>FY 2022</c:v>
                </c:pt>
                <c:pt idx="4">
                  <c:v>FY 2023</c:v>
                </c:pt>
                <c:pt idx="5">
                  <c:v>FY 2024</c:v>
                </c:pt>
              </c:strCache>
            </c:strRef>
          </c:cat>
          <c:val>
            <c:numRef>
              <c:f>'Factbook (old)'!$S$16:$X$16</c:f>
              <c:numCache>
                <c:formatCode>0.0</c:formatCode>
                <c:ptCount val="6"/>
                <c:pt idx="0">
                  <c:v>3.9295142102917566</c:v>
                </c:pt>
                <c:pt idx="1">
                  <c:v>3.106692352351287</c:v>
                </c:pt>
                <c:pt idx="2">
                  <c:v>3.3016604280641135</c:v>
                </c:pt>
                <c:pt idx="3">
                  <c:v>2.824491312830995</c:v>
                </c:pt>
                <c:pt idx="4">
                  <c:v>3.6510948465407749</c:v>
                </c:pt>
                <c:pt idx="5">
                  <c:v>2.2136854462822328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F-485D-8E6A-52CB84996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8820736"/>
        <c:axId val="318822272"/>
      </c:barChart>
      <c:catAx>
        <c:axId val="3188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8822272"/>
        <c:crosses val="autoZero"/>
        <c:auto val="1"/>
        <c:lblAlgn val="ctr"/>
        <c:lblOffset val="100"/>
        <c:noMultiLvlLbl val="0"/>
      </c:catAx>
      <c:valAx>
        <c:axId val="318822272"/>
        <c:scaling>
          <c:orientation val="minMax"/>
        </c:scaling>
        <c:delete val="0"/>
        <c:axPos val="l"/>
        <c:numFmt formatCode="[=16]##.0&quot;%&quot;;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8820736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0.86217</cdr:x>
      <cdr:y>0.034</cdr:y>
    </cdr:from>
    <cdr:to>
      <cdr:x>0.94655</cdr:x>
      <cdr:y>0.09937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1B1875-997F-4AE0-ADAA-6F11A1E508C5}"/>
            </a:ext>
          </a:extLst>
        </cdr:cNvPr>
        <cdr:cNvSpPr txBox="1"/>
      </cdr:nvSpPr>
      <cdr:spPr>
        <a:xfrm xmlns:a="http://schemas.openxmlformats.org/drawingml/2006/main">
          <a:off x="5838825" y="123825"/>
          <a:ext cx="571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0.74432</cdr:x>
      <cdr:y>0.12329</cdr:y>
    </cdr:from>
    <cdr:to>
      <cdr:x>0.83996</cdr:x>
      <cdr:y>0.24357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49C3F5D-DEF5-4478-ADA9-B76940753B34}"/>
            </a:ext>
          </a:extLst>
        </cdr:cNvPr>
        <cdr:cNvSpPr txBox="1"/>
      </cdr:nvSpPr>
      <cdr:spPr>
        <a:xfrm xmlns:a="http://schemas.openxmlformats.org/drawingml/2006/main">
          <a:off x="5020238" y="486833"/>
          <a:ext cx="645068" cy="474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$5,534</a:t>
          </a:r>
        </a:p>
        <a:p xmlns:a="http://schemas.openxmlformats.org/drawingml/2006/main"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2.8%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0.86217</cdr:x>
      <cdr:y>0.034</cdr:y>
    </cdr:from>
    <cdr:to>
      <cdr:x>0.94655</cdr:x>
      <cdr:y>0.09937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1B1875-997F-4AE0-ADAA-6F11A1E508C5}"/>
            </a:ext>
          </a:extLst>
        </cdr:cNvPr>
        <cdr:cNvSpPr txBox="1"/>
      </cdr:nvSpPr>
      <cdr:spPr>
        <a:xfrm xmlns:a="http://schemas.openxmlformats.org/drawingml/2006/main">
          <a:off x="5838825" y="123825"/>
          <a:ext cx="571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arget="/Users/michael.peters/Desktop/CC%20Tuition%20Growth%20Factbook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book"/>
      <sheetName val="Factbook (old)"/>
      <sheetName val="Data"/>
      <sheetName val="Sheet1"/>
      <sheetName val="Notes"/>
    </sheetNames>
    <sheetDataSet>
      <sheetData sheetId="0">
        <row r="19">
          <cell r="S19" t="str">
            <v>FY 2009</v>
          </cell>
          <cell r="T19" t="str">
            <v>FY 2010</v>
          </cell>
          <cell r="U19" t="str">
            <v>FY 2011</v>
          </cell>
          <cell r="V19" t="str">
            <v>FY 2012</v>
          </cell>
          <cell r="W19" t="str">
            <v>FY 2013</v>
          </cell>
          <cell r="X19" t="str">
            <v>FY 2014</v>
          </cell>
          <cell r="Y19" t="str">
            <v>FY 2015</v>
          </cell>
          <cell r="Z19" t="str">
            <v>FY 2016</v>
          </cell>
          <cell r="AA19" t="str">
            <v>FY 2017</v>
          </cell>
          <cell r="AB19" t="str">
            <v>FY 2018</v>
          </cell>
          <cell r="AC19" t="str">
            <v>FY 2019</v>
          </cell>
          <cell r="AD19" t="str">
            <v>FY 2020</v>
          </cell>
          <cell r="AE19" t="str">
            <v>FY 2021</v>
          </cell>
          <cell r="AF19" t="str">
            <v>FY 2022</v>
          </cell>
          <cell r="AG19" t="str">
            <v>FY 2023</v>
          </cell>
          <cell r="AH19" t="str">
            <v>FY 2024</v>
          </cell>
        </row>
        <row r="20">
          <cell r="S20">
            <v>3368.1</v>
          </cell>
          <cell r="T20">
            <v>3565.5333333333333</v>
          </cell>
          <cell r="U20">
            <v>3742.6666666666665</v>
          </cell>
          <cell r="V20">
            <v>3948.4</v>
          </cell>
          <cell r="W20">
            <v>4096.9333333333334</v>
          </cell>
          <cell r="X20">
            <v>4209.5333333333338</v>
          </cell>
          <cell r="Y20">
            <v>4345.5333333333338</v>
          </cell>
          <cell r="Z20">
            <v>4499.5</v>
          </cell>
          <cell r="AA20">
            <v>4699.5333333333338</v>
          </cell>
          <cell r="AB20">
            <v>4861.5</v>
          </cell>
          <cell r="AC20">
            <v>5052.5333333333338</v>
          </cell>
          <cell r="AD20">
            <v>5210</v>
          </cell>
          <cell r="AE20">
            <v>5382</v>
          </cell>
          <cell r="AF20">
            <v>5534</v>
          </cell>
          <cell r="AG20">
            <v>5736</v>
          </cell>
          <cell r="AH20">
            <v>5944.5</v>
          </cell>
        </row>
        <row r="22">
          <cell r="S22" t="str">
            <v xml:space="preserve">$3,368
</v>
          </cell>
          <cell r="T22" t="str">
            <v>$3,566
5.9%</v>
          </cell>
          <cell r="U22" t="str">
            <v>$3,743
5.0%</v>
          </cell>
          <cell r="V22" t="str">
            <v>$3,948
5.5%</v>
          </cell>
          <cell r="W22" t="str">
            <v>$4,097
3.8%</v>
          </cell>
          <cell r="X22" t="str">
            <v>$4,210
2.7%</v>
          </cell>
          <cell r="Y22" t="str">
            <v>$4,346
3.2%</v>
          </cell>
          <cell r="Z22" t="str">
            <v>$4,500
3.5%</v>
          </cell>
          <cell r="AA22" t="str">
            <v>$4,700
4.4%</v>
          </cell>
          <cell r="AB22" t="str">
            <v>$4,862
3.4%</v>
          </cell>
          <cell r="AC22" t="str">
            <v>$5,053
3.9%</v>
          </cell>
          <cell r="AD22" t="str">
            <v>$5,210
3.1%</v>
          </cell>
          <cell r="AE22" t="str">
            <v>$5,382
3.3%</v>
          </cell>
        </row>
        <row r="30">
          <cell r="C30">
            <v>2018</v>
          </cell>
          <cell r="E30">
            <v>2019</v>
          </cell>
          <cell r="G30">
            <v>2020</v>
          </cell>
          <cell r="I30">
            <v>2021</v>
          </cell>
          <cell r="K30">
            <v>2022</v>
          </cell>
          <cell r="M30">
            <v>2023</v>
          </cell>
          <cell r="O30">
            <v>2024</v>
          </cell>
        </row>
      </sheetData>
      <sheetData sheetId="1"/>
      <sheetData sheetId="2">
        <row r="2">
          <cell r="A2">
            <v>2002</v>
          </cell>
          <cell r="B2">
            <v>2340</v>
          </cell>
          <cell r="C2">
            <v>2153</v>
          </cell>
          <cell r="D2">
            <v>2190</v>
          </cell>
          <cell r="E2">
            <v>1980</v>
          </cell>
          <cell r="F2">
            <v>2070</v>
          </cell>
          <cell r="G2">
            <v>2220</v>
          </cell>
          <cell r="H2">
            <v>2280</v>
          </cell>
          <cell r="I2">
            <v>2160</v>
          </cell>
          <cell r="J2">
            <v>2190</v>
          </cell>
          <cell r="K2">
            <v>2010</v>
          </cell>
          <cell r="L2">
            <v>2220</v>
          </cell>
          <cell r="M2">
            <v>2310</v>
          </cell>
          <cell r="N2">
            <v>2010</v>
          </cell>
          <cell r="O2">
            <v>2070</v>
          </cell>
          <cell r="P2">
            <v>2220</v>
          </cell>
        </row>
        <row r="3">
          <cell r="A3">
            <v>2009</v>
          </cell>
          <cell r="B3">
            <v>3660</v>
          </cell>
          <cell r="C3">
            <v>3106.5</v>
          </cell>
          <cell r="D3">
            <v>3600</v>
          </cell>
          <cell r="E3">
            <v>3390</v>
          </cell>
          <cell r="F3">
            <v>3270</v>
          </cell>
          <cell r="G3">
            <v>3570</v>
          </cell>
          <cell r="H3">
            <v>3390</v>
          </cell>
          <cell r="I3">
            <v>3210</v>
          </cell>
          <cell r="J3">
            <v>3210</v>
          </cell>
          <cell r="K3">
            <v>3210</v>
          </cell>
          <cell r="L3">
            <v>3270</v>
          </cell>
          <cell r="M3">
            <v>3330</v>
          </cell>
          <cell r="N3">
            <v>3315</v>
          </cell>
          <cell r="O3">
            <v>3540</v>
          </cell>
          <cell r="P3">
            <v>3450</v>
          </cell>
        </row>
        <row r="4">
          <cell r="A4">
            <v>2010</v>
          </cell>
          <cell r="B4">
            <v>3900</v>
          </cell>
          <cell r="C4">
            <v>3293</v>
          </cell>
          <cell r="D4">
            <v>3840</v>
          </cell>
          <cell r="E4">
            <v>3570</v>
          </cell>
          <cell r="F4">
            <v>3480</v>
          </cell>
          <cell r="G4">
            <v>3810</v>
          </cell>
          <cell r="H4">
            <v>3630</v>
          </cell>
          <cell r="I4">
            <v>3360</v>
          </cell>
          <cell r="J4">
            <v>3330</v>
          </cell>
          <cell r="K4">
            <v>3450</v>
          </cell>
          <cell r="L4">
            <v>3450</v>
          </cell>
          <cell r="M4">
            <v>3570</v>
          </cell>
          <cell r="N4">
            <v>3480</v>
          </cell>
          <cell r="O4">
            <v>3720</v>
          </cell>
          <cell r="P4">
            <v>3600</v>
          </cell>
        </row>
        <row r="5">
          <cell r="A5">
            <v>2011</v>
          </cell>
          <cell r="B5">
            <v>4110</v>
          </cell>
          <cell r="C5">
            <v>3490</v>
          </cell>
          <cell r="D5">
            <v>4050</v>
          </cell>
          <cell r="E5">
            <v>3780</v>
          </cell>
          <cell r="F5">
            <v>3600</v>
          </cell>
          <cell r="G5">
            <v>3990</v>
          </cell>
          <cell r="H5">
            <v>3840</v>
          </cell>
          <cell r="I5">
            <v>3540</v>
          </cell>
          <cell r="J5">
            <v>3540</v>
          </cell>
          <cell r="K5">
            <v>3750</v>
          </cell>
          <cell r="L5">
            <v>3540</v>
          </cell>
          <cell r="M5">
            <v>3570</v>
          </cell>
          <cell r="N5">
            <v>3660</v>
          </cell>
          <cell r="O5">
            <v>3900</v>
          </cell>
          <cell r="P5">
            <v>3780</v>
          </cell>
        </row>
        <row r="6">
          <cell r="A6">
            <v>2012</v>
          </cell>
          <cell r="B6">
            <v>4350</v>
          </cell>
          <cell r="C6">
            <v>3666</v>
          </cell>
          <cell r="D6">
            <v>4170</v>
          </cell>
          <cell r="E6">
            <v>3960</v>
          </cell>
          <cell r="F6">
            <v>3780</v>
          </cell>
          <cell r="G6">
            <v>4170</v>
          </cell>
          <cell r="H6">
            <v>3990</v>
          </cell>
          <cell r="I6">
            <v>3840</v>
          </cell>
          <cell r="J6">
            <v>3840</v>
          </cell>
          <cell r="K6">
            <v>3930</v>
          </cell>
          <cell r="L6">
            <v>3720</v>
          </cell>
          <cell r="M6">
            <v>3780</v>
          </cell>
          <cell r="N6">
            <v>3870</v>
          </cell>
          <cell r="O6">
            <v>4110</v>
          </cell>
          <cell r="P6">
            <v>4050</v>
          </cell>
        </row>
        <row r="7">
          <cell r="A7">
            <v>2013</v>
          </cell>
          <cell r="B7">
            <v>4500</v>
          </cell>
          <cell r="C7">
            <v>3758</v>
          </cell>
          <cell r="D7">
            <v>4380</v>
          </cell>
          <cell r="E7">
            <v>4140</v>
          </cell>
          <cell r="F7">
            <v>3960</v>
          </cell>
          <cell r="G7">
            <v>4320</v>
          </cell>
          <cell r="H7">
            <v>4110</v>
          </cell>
          <cell r="I7">
            <v>3936</v>
          </cell>
          <cell r="J7">
            <v>3990</v>
          </cell>
          <cell r="K7">
            <v>3990</v>
          </cell>
          <cell r="L7">
            <v>3840</v>
          </cell>
          <cell r="M7">
            <v>3870</v>
          </cell>
          <cell r="N7">
            <v>4080</v>
          </cell>
          <cell r="O7">
            <v>4320</v>
          </cell>
          <cell r="P7">
            <v>4260</v>
          </cell>
        </row>
        <row r="8">
          <cell r="A8">
            <v>2014</v>
          </cell>
          <cell r="B8">
            <v>4500</v>
          </cell>
          <cell r="C8">
            <v>3833</v>
          </cell>
          <cell r="D8">
            <v>4470</v>
          </cell>
          <cell r="E8">
            <v>4320</v>
          </cell>
          <cell r="F8">
            <v>4110</v>
          </cell>
          <cell r="G8">
            <v>4440</v>
          </cell>
          <cell r="H8">
            <v>4230</v>
          </cell>
          <cell r="I8">
            <v>4020</v>
          </cell>
          <cell r="J8">
            <v>4200</v>
          </cell>
          <cell r="K8">
            <v>4080</v>
          </cell>
          <cell r="L8">
            <v>3900</v>
          </cell>
          <cell r="M8">
            <v>3960</v>
          </cell>
          <cell r="N8">
            <v>4260</v>
          </cell>
          <cell r="O8">
            <v>4470</v>
          </cell>
          <cell r="P8">
            <v>4350</v>
          </cell>
        </row>
        <row r="9">
          <cell r="A9">
            <v>2015</v>
          </cell>
          <cell r="B9">
            <v>4500</v>
          </cell>
          <cell r="C9">
            <v>3923</v>
          </cell>
          <cell r="D9">
            <v>4650</v>
          </cell>
          <cell r="E9">
            <v>4410</v>
          </cell>
          <cell r="F9">
            <v>4290</v>
          </cell>
          <cell r="G9">
            <v>4590</v>
          </cell>
          <cell r="H9">
            <v>4350</v>
          </cell>
          <cell r="I9">
            <v>4110</v>
          </cell>
          <cell r="J9">
            <v>4350</v>
          </cell>
          <cell r="K9">
            <v>4170</v>
          </cell>
          <cell r="L9">
            <v>4020</v>
          </cell>
          <cell r="M9">
            <v>4140</v>
          </cell>
          <cell r="N9">
            <v>4440</v>
          </cell>
          <cell r="O9">
            <v>4650</v>
          </cell>
          <cell r="P9">
            <v>4590</v>
          </cell>
        </row>
        <row r="10">
          <cell r="A10">
            <v>2016</v>
          </cell>
          <cell r="B10">
            <v>4620</v>
          </cell>
          <cell r="C10">
            <v>4012.5</v>
          </cell>
          <cell r="D10">
            <v>4800</v>
          </cell>
          <cell r="E10">
            <v>4500</v>
          </cell>
          <cell r="F10">
            <v>4470</v>
          </cell>
          <cell r="G10">
            <v>4740</v>
          </cell>
          <cell r="H10">
            <v>4560</v>
          </cell>
          <cell r="I10">
            <v>4200</v>
          </cell>
          <cell r="J10">
            <v>4440</v>
          </cell>
          <cell r="K10">
            <v>4290</v>
          </cell>
          <cell r="L10">
            <v>4170</v>
          </cell>
          <cell r="M10">
            <v>4470</v>
          </cell>
          <cell r="N10">
            <v>4560</v>
          </cell>
          <cell r="O10">
            <v>4800</v>
          </cell>
          <cell r="P10">
            <v>4860</v>
          </cell>
        </row>
        <row r="11">
          <cell r="A11">
            <v>2017</v>
          </cell>
          <cell r="B11">
            <v>4800</v>
          </cell>
          <cell r="C11">
            <v>4223</v>
          </cell>
          <cell r="D11">
            <v>5010</v>
          </cell>
          <cell r="E11">
            <v>4710</v>
          </cell>
          <cell r="F11">
            <v>4740</v>
          </cell>
          <cell r="G11">
            <v>4890</v>
          </cell>
          <cell r="H11">
            <v>4830</v>
          </cell>
          <cell r="I11">
            <v>4470</v>
          </cell>
          <cell r="J11">
            <v>4620</v>
          </cell>
          <cell r="K11">
            <v>4410</v>
          </cell>
          <cell r="L11">
            <v>4290</v>
          </cell>
          <cell r="M11">
            <v>4710</v>
          </cell>
          <cell r="N11">
            <v>4740</v>
          </cell>
          <cell r="O11">
            <v>4950</v>
          </cell>
          <cell r="P11">
            <v>5100</v>
          </cell>
        </row>
        <row r="12">
          <cell r="A12">
            <v>2018</v>
          </cell>
          <cell r="B12">
            <v>4890</v>
          </cell>
          <cell r="C12">
            <v>4432.5</v>
          </cell>
          <cell r="D12">
            <v>5160</v>
          </cell>
          <cell r="E12">
            <v>4860</v>
          </cell>
          <cell r="F12">
            <v>4920</v>
          </cell>
          <cell r="G12">
            <v>5040</v>
          </cell>
          <cell r="H12">
            <v>5100</v>
          </cell>
          <cell r="I12">
            <v>4650</v>
          </cell>
          <cell r="J12">
            <v>4860</v>
          </cell>
          <cell r="K12">
            <v>4530</v>
          </cell>
          <cell r="L12">
            <v>4380</v>
          </cell>
          <cell r="M12">
            <v>4800</v>
          </cell>
          <cell r="N12">
            <v>4920</v>
          </cell>
          <cell r="O12">
            <v>5100</v>
          </cell>
          <cell r="P12">
            <v>5280</v>
          </cell>
        </row>
        <row r="13">
          <cell r="A13">
            <v>2019</v>
          </cell>
          <cell r="B13">
            <v>5100</v>
          </cell>
          <cell r="C13">
            <v>4628</v>
          </cell>
          <cell r="D13">
            <v>5370</v>
          </cell>
          <cell r="E13">
            <v>5070</v>
          </cell>
          <cell r="F13">
            <v>5070</v>
          </cell>
          <cell r="G13">
            <v>5190</v>
          </cell>
          <cell r="H13">
            <v>5370</v>
          </cell>
          <cell r="I13">
            <v>4860</v>
          </cell>
          <cell r="J13">
            <v>5070</v>
          </cell>
          <cell r="K13">
            <v>4680</v>
          </cell>
          <cell r="L13">
            <v>4470</v>
          </cell>
          <cell r="M13">
            <v>5070</v>
          </cell>
          <cell r="N13">
            <v>5130</v>
          </cell>
          <cell r="O13">
            <v>5280</v>
          </cell>
          <cell r="P13">
            <v>5430</v>
          </cell>
        </row>
        <row r="14">
          <cell r="A14">
            <v>2020</v>
          </cell>
          <cell r="B14">
            <v>5220</v>
          </cell>
          <cell r="C14">
            <v>4792.5</v>
          </cell>
          <cell r="D14">
            <v>5490</v>
          </cell>
          <cell r="E14">
            <v>5190</v>
          </cell>
          <cell r="F14">
            <v>5220</v>
          </cell>
          <cell r="G14">
            <v>5340</v>
          </cell>
          <cell r="H14">
            <v>5610</v>
          </cell>
          <cell r="I14">
            <v>5040</v>
          </cell>
          <cell r="J14">
            <v>5280</v>
          </cell>
          <cell r="K14">
            <v>4800</v>
          </cell>
          <cell r="L14">
            <v>4590</v>
          </cell>
          <cell r="M14">
            <v>5340</v>
          </cell>
          <cell r="N14">
            <v>5310</v>
          </cell>
          <cell r="O14">
            <v>5400</v>
          </cell>
          <cell r="P14">
            <v>5520</v>
          </cell>
        </row>
        <row r="15">
          <cell r="A15">
            <v>2021</v>
          </cell>
          <cell r="B15">
            <v>5280</v>
          </cell>
          <cell r="C15">
            <v>4972.5</v>
          </cell>
          <cell r="D15">
            <v>5670</v>
          </cell>
          <cell r="E15">
            <v>5340</v>
          </cell>
          <cell r="F15">
            <v>5400</v>
          </cell>
          <cell r="G15">
            <v>5430</v>
          </cell>
          <cell r="H15">
            <v>5760</v>
          </cell>
          <cell r="I15">
            <v>5250</v>
          </cell>
          <cell r="J15">
            <v>5400</v>
          </cell>
          <cell r="K15">
            <v>5100</v>
          </cell>
          <cell r="L15">
            <v>4740</v>
          </cell>
          <cell r="M15">
            <v>5610</v>
          </cell>
          <cell r="N15">
            <v>5520</v>
          </cell>
          <cell r="O15">
            <v>5550</v>
          </cell>
          <cell r="P15">
            <v>5700</v>
          </cell>
        </row>
        <row r="16">
          <cell r="A16">
            <v>2022</v>
          </cell>
          <cell r="B16">
            <v>5400</v>
          </cell>
          <cell r="C16">
            <v>5152.5</v>
          </cell>
          <cell r="D16">
            <v>5730</v>
          </cell>
          <cell r="E16">
            <v>5490</v>
          </cell>
          <cell r="F16">
            <v>5520</v>
          </cell>
          <cell r="G16">
            <v>5520</v>
          </cell>
          <cell r="H16">
            <v>6060</v>
          </cell>
          <cell r="I16">
            <v>5370</v>
          </cell>
          <cell r="J16">
            <v>5580</v>
          </cell>
          <cell r="K16">
            <v>5220</v>
          </cell>
          <cell r="L16">
            <v>4890</v>
          </cell>
          <cell r="M16">
            <v>5820</v>
          </cell>
          <cell r="N16">
            <v>5670</v>
          </cell>
          <cell r="O16">
            <v>5700</v>
          </cell>
          <cell r="P16">
            <v>5880</v>
          </cell>
        </row>
        <row r="17">
          <cell r="A17">
            <v>2023</v>
          </cell>
          <cell r="B17">
            <v>5550</v>
          </cell>
          <cell r="C17">
            <v>5378</v>
          </cell>
          <cell r="D17">
            <v>5880</v>
          </cell>
          <cell r="E17">
            <v>5820</v>
          </cell>
          <cell r="F17">
            <v>5775</v>
          </cell>
          <cell r="G17">
            <v>5700</v>
          </cell>
          <cell r="H17">
            <v>6120</v>
          </cell>
          <cell r="I17">
            <v>5610</v>
          </cell>
          <cell r="J17">
            <v>6000</v>
          </cell>
          <cell r="K17">
            <v>5340</v>
          </cell>
          <cell r="L17">
            <v>5040</v>
          </cell>
          <cell r="M17">
            <v>6030</v>
          </cell>
          <cell r="N17">
            <v>5940</v>
          </cell>
          <cell r="O17">
            <v>5850</v>
          </cell>
          <cell r="P17">
            <v>6000</v>
          </cell>
        </row>
        <row r="18">
          <cell r="A18">
            <v>2024</v>
          </cell>
          <cell r="B18">
            <v>5850</v>
          </cell>
          <cell r="C18">
            <v>5617.5</v>
          </cell>
          <cell r="D18">
            <v>6060</v>
          </cell>
          <cell r="E18">
            <v>6000</v>
          </cell>
          <cell r="F18">
            <v>6000</v>
          </cell>
          <cell r="G18">
            <v>5850</v>
          </cell>
          <cell r="H18">
            <v>6330</v>
          </cell>
          <cell r="I18">
            <v>5850</v>
          </cell>
          <cell r="J18">
            <v>6300</v>
          </cell>
          <cell r="K18">
            <v>5550</v>
          </cell>
          <cell r="L18">
            <v>5190</v>
          </cell>
          <cell r="M18">
            <v>6270</v>
          </cell>
          <cell r="N18">
            <v>6120</v>
          </cell>
          <cell r="O18">
            <v>6090</v>
          </cell>
          <cell r="P18">
            <v>6090</v>
          </cell>
          <cell r="Q18">
            <v>5944.5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Angles Custom">
      <a:dk1>
        <a:sysClr lastClr="000000" val="windowText"/>
      </a:dk1>
      <a:lt1>
        <a:sysClr lastClr="FFFFFF" val="window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"/>
  <sheetViews>
    <sheetView workbookViewId="0">
      <pane activePane="bottomLeft" state="frozen" topLeftCell="A2" ySplit="1"/>
      <selection activeCell="D23" pane="bottomLeft" sqref="D23"/>
    </sheetView>
  </sheetViews>
  <sheetFormatPr defaultColWidth="9" defaultRowHeight="12"/>
  <cols>
    <col min="1" max="1" bestFit="true" customWidth="true" style="45" width="9.42578125" collapsed="true"/>
    <col min="2" max="2" customWidth="true" style="34" width="12.42578125" collapsed="true"/>
    <col min="3" max="3" bestFit="true" customWidth="true" style="34" width="12.7109375" collapsed="true"/>
    <col min="4" max="4" bestFit="true" customWidth="true" style="34" width="9.42578125" collapsed="true"/>
    <col min="5" max="5" bestFit="true" customWidth="true" style="34" width="13.0" collapsed="true"/>
    <col min="6" max="6" bestFit="true" customWidth="true" style="34" width="10.42578125" collapsed="true"/>
    <col min="7" max="7" bestFit="true" customWidth="true" style="34" width="9.42578125" collapsed="true"/>
    <col min="8" max="8" bestFit="true" customWidth="true" style="34" width="8.28515625" collapsed="true"/>
    <col min="9" max="9" bestFit="true" customWidth="true" style="34" width="11.0" collapsed="true"/>
    <col min="10" max="10" bestFit="true" customWidth="true" style="34" width="8.42578125" collapsed="true"/>
    <col min="11" max="11" bestFit="true" customWidth="true" style="34" width="13.85546875" collapsed="true"/>
    <col min="12" max="12" bestFit="true" customWidth="true" style="34" width="15.85546875" collapsed="true"/>
    <col min="13" max="13" bestFit="true" customWidth="true" style="34" width="11.5703125" collapsed="true"/>
    <col min="14" max="14" bestFit="true" customWidth="true" style="34" width="12.140625" collapsed="true"/>
    <col min="15" max="15" style="34" width="9.0" collapsed="true"/>
    <col min="16" max="16" bestFit="true" customWidth="true" style="34" width="11.7109375" collapsed="true"/>
    <col min="17" max="16384" style="29" width="9.0" collapsed="true"/>
  </cols>
  <sheetData>
    <row customFormat="1" r="1" s="47" spans="1:19">
      <c r="A1" s="46" t="s">
        <v>31</v>
      </c>
      <c r="B1" s="14" t="s">
        <v>32</v>
      </c>
      <c r="C1" s="14" t="s">
        <v>33</v>
      </c>
      <c r="D1" s="14" t="s">
        <v>34</v>
      </c>
      <c r="E1" s="14" t="s">
        <v>35</v>
      </c>
      <c r="F1" s="14" t="s">
        <v>36</v>
      </c>
      <c r="G1" s="14" t="s">
        <v>37</v>
      </c>
      <c r="H1" s="14" t="s">
        <v>38</v>
      </c>
      <c r="I1" s="14" t="s">
        <v>39</v>
      </c>
      <c r="J1" s="14" t="s">
        <v>7</v>
      </c>
      <c r="K1" s="14" t="s">
        <v>40</v>
      </c>
      <c r="L1" s="14" t="s">
        <v>41</v>
      </c>
      <c r="M1" s="14" t="s">
        <v>42</v>
      </c>
      <c r="N1" s="14" t="s">
        <v>10</v>
      </c>
      <c r="O1" s="14" t="s">
        <v>43</v>
      </c>
      <c r="P1" s="14" t="s">
        <v>12</v>
      </c>
      <c r="Q1" s="47" t="s">
        <v>51</v>
      </c>
    </row>
    <row r="2" spans="1:19">
      <c r="A2" s="45">
        <v>2002</v>
      </c>
      <c r="B2" s="27">
        <v>2340</v>
      </c>
      <c r="C2" s="27">
        <v>2153</v>
      </c>
      <c r="D2" s="27">
        <v>2190</v>
      </c>
      <c r="E2" s="27">
        <v>1980</v>
      </c>
      <c r="F2" s="27">
        <v>2070</v>
      </c>
      <c r="G2" s="27">
        <v>2220</v>
      </c>
      <c r="H2" s="27">
        <v>2280</v>
      </c>
      <c r="I2" s="27">
        <v>2160</v>
      </c>
      <c r="J2" s="27">
        <v>2190</v>
      </c>
      <c r="K2" s="27">
        <v>2010</v>
      </c>
      <c r="L2" s="27">
        <v>2220</v>
      </c>
      <c r="M2" s="27">
        <v>2310</v>
      </c>
      <c r="N2" s="27">
        <v>2010</v>
      </c>
      <c r="O2" s="27">
        <v>2070</v>
      </c>
      <c r="P2" s="27">
        <v>2220</v>
      </c>
      <c r="Q2" s="34">
        <f>AVERAGE(B2:P2)</f>
        <v>2161.5333333333333</v>
      </c>
    </row>
    <row r="3" spans="1:19">
      <c r="A3" s="45">
        <v>2009</v>
      </c>
      <c r="B3" s="27">
        <v>3660</v>
      </c>
      <c r="C3" s="34">
        <v>3106.5</v>
      </c>
      <c r="D3" s="27">
        <v>3600</v>
      </c>
      <c r="E3" s="34">
        <v>3390</v>
      </c>
      <c r="F3" s="34">
        <v>3270</v>
      </c>
      <c r="G3" s="27">
        <v>3570</v>
      </c>
      <c r="H3" s="34">
        <v>3390</v>
      </c>
      <c r="I3" s="34">
        <v>3210</v>
      </c>
      <c r="J3" s="27">
        <v>3210</v>
      </c>
      <c r="K3" s="34">
        <v>3210</v>
      </c>
      <c r="L3" s="34">
        <v>3270</v>
      </c>
      <c r="M3" s="27">
        <v>3330</v>
      </c>
      <c r="N3" s="34">
        <v>3315</v>
      </c>
      <c r="O3" s="34">
        <v>3540</v>
      </c>
      <c r="P3" s="34">
        <v>3450</v>
      </c>
      <c r="Q3" s="34">
        <f ref="Q3:Q15" si="0" t="shared">AVERAGE(B3:P3)</f>
        <v>3368.1</v>
      </c>
      <c r="S3" s="29">
        <v>3368.1</v>
      </c>
    </row>
    <row r="4" spans="1:19">
      <c r="A4" s="45">
        <v>2010</v>
      </c>
      <c r="B4" s="27">
        <v>3900</v>
      </c>
      <c r="C4" s="34">
        <v>3293</v>
      </c>
      <c r="D4" s="27">
        <v>3840</v>
      </c>
      <c r="E4" s="34">
        <v>3570</v>
      </c>
      <c r="F4" s="34">
        <v>3480</v>
      </c>
      <c r="G4" s="27">
        <v>3810</v>
      </c>
      <c r="H4" s="34">
        <v>3630</v>
      </c>
      <c r="I4" s="34">
        <v>3360</v>
      </c>
      <c r="J4" s="27">
        <v>3330</v>
      </c>
      <c r="K4" s="34">
        <v>3450</v>
      </c>
      <c r="L4" s="34">
        <v>3450</v>
      </c>
      <c r="M4" s="27">
        <v>3570</v>
      </c>
      <c r="N4" s="34">
        <v>3480</v>
      </c>
      <c r="O4" s="34">
        <v>3720</v>
      </c>
      <c r="P4" s="34">
        <v>3600</v>
      </c>
      <c r="Q4" s="34">
        <f si="0" t="shared"/>
        <v>3565.5333333333333</v>
      </c>
      <c r="S4" s="29">
        <v>3565.5333333333333</v>
      </c>
    </row>
    <row r="5" spans="1:19">
      <c r="A5" s="45">
        <v>2011</v>
      </c>
      <c r="B5" s="27">
        <v>4110</v>
      </c>
      <c r="C5" s="34">
        <v>3490</v>
      </c>
      <c r="D5" s="34">
        <v>4050</v>
      </c>
      <c r="E5" s="34">
        <v>3780</v>
      </c>
      <c r="F5" s="34">
        <v>3600</v>
      </c>
      <c r="G5" s="34">
        <v>3990</v>
      </c>
      <c r="H5" s="34">
        <v>3840</v>
      </c>
      <c r="I5" s="34">
        <v>3540</v>
      </c>
      <c r="J5" s="34">
        <v>3540</v>
      </c>
      <c r="K5" s="34">
        <v>3750</v>
      </c>
      <c r="L5" s="34">
        <v>3540</v>
      </c>
      <c r="M5" s="34">
        <v>3570</v>
      </c>
      <c r="N5" s="34">
        <v>3660</v>
      </c>
      <c r="O5" s="34">
        <v>3900</v>
      </c>
      <c r="P5" s="34">
        <v>3780</v>
      </c>
      <c r="Q5" s="34">
        <f si="0" t="shared"/>
        <v>3742.6666666666665</v>
      </c>
      <c r="S5" s="29">
        <v>3742.6666666666665</v>
      </c>
    </row>
    <row r="6" spans="1:19">
      <c r="A6" s="45">
        <v>2012</v>
      </c>
      <c r="B6" s="27">
        <v>4350</v>
      </c>
      <c r="C6" s="34">
        <v>3666</v>
      </c>
      <c r="D6" s="34">
        <v>4170</v>
      </c>
      <c r="E6" s="34">
        <v>3960</v>
      </c>
      <c r="F6" s="34">
        <v>3780</v>
      </c>
      <c r="G6" s="34">
        <v>4170</v>
      </c>
      <c r="H6" s="34">
        <v>3990</v>
      </c>
      <c r="I6" s="34">
        <v>3840</v>
      </c>
      <c r="J6" s="34">
        <v>3840</v>
      </c>
      <c r="K6" s="34">
        <v>3930</v>
      </c>
      <c r="L6" s="34">
        <v>3720</v>
      </c>
      <c r="M6" s="34">
        <v>3780</v>
      </c>
      <c r="N6" s="34">
        <v>3870</v>
      </c>
      <c r="O6" s="34">
        <v>4110</v>
      </c>
      <c r="P6" s="34">
        <v>4050</v>
      </c>
      <c r="Q6" s="34">
        <f si="0" t="shared"/>
        <v>3948.4</v>
      </c>
      <c r="S6" s="29">
        <v>3948.4</v>
      </c>
    </row>
    <row r="7" spans="1:19">
      <c r="A7" s="45">
        <v>2013</v>
      </c>
      <c r="B7" s="27">
        <v>4500</v>
      </c>
      <c r="C7" s="34">
        <v>3758</v>
      </c>
      <c r="D7" s="34">
        <v>4380</v>
      </c>
      <c r="E7" s="34">
        <v>4140</v>
      </c>
      <c r="F7" s="34">
        <v>3960</v>
      </c>
      <c r="G7" s="34">
        <v>4320</v>
      </c>
      <c r="H7" s="34">
        <v>4110</v>
      </c>
      <c r="I7" s="34">
        <v>3936</v>
      </c>
      <c r="J7" s="34">
        <v>3990</v>
      </c>
      <c r="K7" s="34">
        <v>3990</v>
      </c>
      <c r="L7" s="34">
        <v>3840</v>
      </c>
      <c r="M7" s="34">
        <v>3870</v>
      </c>
      <c r="N7" s="34">
        <v>4080</v>
      </c>
      <c r="O7" s="34">
        <v>4320</v>
      </c>
      <c r="P7" s="34">
        <v>4260</v>
      </c>
      <c r="Q7" s="34">
        <f si="0" t="shared"/>
        <v>4096.9333333333334</v>
      </c>
      <c r="S7" s="29">
        <v>4096.9333333333334</v>
      </c>
    </row>
    <row r="8" spans="1:19">
      <c r="A8" s="45">
        <v>2014</v>
      </c>
      <c r="B8" s="27">
        <v>4500</v>
      </c>
      <c r="C8" s="34">
        <v>3833</v>
      </c>
      <c r="D8" s="34">
        <v>4470</v>
      </c>
      <c r="E8" s="34">
        <v>4320</v>
      </c>
      <c r="F8" s="34">
        <v>4110</v>
      </c>
      <c r="G8" s="34">
        <v>4440</v>
      </c>
      <c r="H8" s="34">
        <v>4230</v>
      </c>
      <c r="I8" s="34">
        <v>4020</v>
      </c>
      <c r="J8" s="34">
        <v>4200</v>
      </c>
      <c r="K8" s="34">
        <v>4080</v>
      </c>
      <c r="L8" s="34">
        <v>3900</v>
      </c>
      <c r="M8" s="34">
        <v>3960</v>
      </c>
      <c r="N8" s="34">
        <v>4260</v>
      </c>
      <c r="O8" s="34">
        <v>4470</v>
      </c>
      <c r="P8" s="34">
        <v>4350</v>
      </c>
      <c r="Q8" s="34">
        <f si="0" t="shared"/>
        <v>4209.5333333333338</v>
      </c>
      <c r="S8" s="29">
        <v>4209.5333333333338</v>
      </c>
    </row>
    <row r="9" spans="1:19">
      <c r="A9" s="45">
        <v>2015</v>
      </c>
      <c r="B9" s="27">
        <v>4500</v>
      </c>
      <c r="C9" s="34">
        <v>3923</v>
      </c>
      <c r="D9" s="34">
        <v>4650</v>
      </c>
      <c r="E9" s="34">
        <v>4410</v>
      </c>
      <c r="F9" s="34">
        <v>4290</v>
      </c>
      <c r="G9" s="34">
        <v>4590</v>
      </c>
      <c r="H9" s="34">
        <v>4350</v>
      </c>
      <c r="I9" s="34">
        <v>4110</v>
      </c>
      <c r="J9" s="34">
        <v>4350</v>
      </c>
      <c r="K9" s="34">
        <v>4170</v>
      </c>
      <c r="L9" s="34">
        <v>4020</v>
      </c>
      <c r="M9" s="34">
        <v>4140</v>
      </c>
      <c r="N9" s="34">
        <v>4440</v>
      </c>
      <c r="O9" s="34">
        <v>4650</v>
      </c>
      <c r="P9" s="34">
        <v>4590</v>
      </c>
      <c r="Q9" s="34">
        <f si="0" t="shared"/>
        <v>4345.5333333333338</v>
      </c>
      <c r="S9" s="29">
        <v>4345.5333333333338</v>
      </c>
    </row>
    <row r="10" spans="1:19">
      <c r="A10" s="45">
        <v>2016</v>
      </c>
      <c r="B10" s="27">
        <v>4620</v>
      </c>
      <c r="C10" s="34">
        <v>4012.5</v>
      </c>
      <c r="D10" s="34">
        <v>4800</v>
      </c>
      <c r="E10" s="34">
        <v>4500</v>
      </c>
      <c r="F10" s="34">
        <v>4470</v>
      </c>
      <c r="G10" s="34">
        <v>4740</v>
      </c>
      <c r="H10" s="34">
        <v>4560</v>
      </c>
      <c r="I10" s="34">
        <v>4200</v>
      </c>
      <c r="J10" s="34">
        <v>4440</v>
      </c>
      <c r="K10" s="34">
        <v>4290</v>
      </c>
      <c r="L10" s="34">
        <v>4170</v>
      </c>
      <c r="M10" s="34">
        <v>4470</v>
      </c>
      <c r="N10" s="34">
        <v>4560</v>
      </c>
      <c r="O10" s="34">
        <v>4800</v>
      </c>
      <c r="P10" s="34">
        <v>4860</v>
      </c>
      <c r="Q10" s="34">
        <f si="0" t="shared"/>
        <v>4499.5</v>
      </c>
      <c r="S10" s="29">
        <v>4499.5</v>
      </c>
    </row>
    <row r="11" spans="1:19">
      <c r="A11" s="45">
        <v>2017</v>
      </c>
      <c r="B11" s="27">
        <v>4800</v>
      </c>
      <c r="C11" s="34">
        <v>4223</v>
      </c>
      <c r="D11" s="34">
        <v>5010</v>
      </c>
      <c r="E11" s="34">
        <v>4710</v>
      </c>
      <c r="F11" s="34">
        <v>4740</v>
      </c>
      <c r="G11" s="34">
        <v>4890</v>
      </c>
      <c r="H11" s="34">
        <v>4830</v>
      </c>
      <c r="I11" s="34">
        <v>4470</v>
      </c>
      <c r="J11" s="34">
        <v>4620</v>
      </c>
      <c r="K11" s="34">
        <v>4410</v>
      </c>
      <c r="L11" s="34">
        <v>4290</v>
      </c>
      <c r="M11" s="34">
        <v>4710</v>
      </c>
      <c r="N11" s="34">
        <v>4740</v>
      </c>
      <c r="O11" s="34">
        <v>4950</v>
      </c>
      <c r="P11" s="34">
        <v>5100</v>
      </c>
      <c r="Q11" s="34">
        <f si="0" t="shared"/>
        <v>4699.5333333333338</v>
      </c>
      <c r="S11" s="29">
        <v>4699.5333333333338</v>
      </c>
    </row>
    <row r="12" spans="1:19">
      <c r="A12" s="45">
        <v>2018</v>
      </c>
      <c r="B12" s="34">
        <v>4890</v>
      </c>
      <c r="C12" s="34">
        <v>4432.5</v>
      </c>
      <c r="D12" s="34">
        <v>5160</v>
      </c>
      <c r="E12" s="34">
        <v>4860</v>
      </c>
      <c r="F12" s="34">
        <v>4920</v>
      </c>
      <c r="G12" s="34">
        <v>5040</v>
      </c>
      <c r="H12" s="34">
        <v>5100</v>
      </c>
      <c r="I12" s="34">
        <v>4650</v>
      </c>
      <c r="J12" s="34">
        <v>4860</v>
      </c>
      <c r="K12" s="34">
        <v>4530</v>
      </c>
      <c r="L12" s="34">
        <v>4380</v>
      </c>
      <c r="M12" s="34">
        <v>4800</v>
      </c>
      <c r="N12" s="34">
        <v>4920</v>
      </c>
      <c r="O12" s="34">
        <v>5100</v>
      </c>
      <c r="P12" s="34">
        <v>5280</v>
      </c>
      <c r="Q12" s="34">
        <f si="0" t="shared"/>
        <v>4861.5</v>
      </c>
      <c r="S12" s="29">
        <v>4861.5</v>
      </c>
    </row>
    <row r="13" spans="1:19">
      <c r="A13" s="45">
        <v>2019</v>
      </c>
      <c r="B13" s="34">
        <v>5100</v>
      </c>
      <c r="C13" s="34">
        <v>4628</v>
      </c>
      <c r="D13" s="34">
        <v>5370</v>
      </c>
      <c r="E13" s="34">
        <v>5070</v>
      </c>
      <c r="F13" s="34">
        <v>5070</v>
      </c>
      <c r="G13" s="34">
        <v>5190</v>
      </c>
      <c r="H13" s="34">
        <v>5370</v>
      </c>
      <c r="I13" s="34">
        <v>4860</v>
      </c>
      <c r="J13" s="34">
        <v>5070</v>
      </c>
      <c r="K13" s="34">
        <v>4680</v>
      </c>
      <c r="L13" s="34">
        <v>4470</v>
      </c>
      <c r="M13" s="34">
        <v>5070</v>
      </c>
      <c r="N13" s="34">
        <v>5130</v>
      </c>
      <c r="O13" s="34">
        <v>5280</v>
      </c>
      <c r="P13" s="34">
        <v>5430</v>
      </c>
      <c r="Q13" s="34">
        <f si="0" t="shared"/>
        <v>5052.5333333333338</v>
      </c>
      <c r="S13" s="29">
        <v>5052.5333333333338</v>
      </c>
    </row>
    <row r="14" spans="1:19">
      <c r="A14" s="45">
        <v>2020</v>
      </c>
      <c r="B14" s="34">
        <f>174*30</f>
        <v>5220</v>
      </c>
      <c r="C14" s="34">
        <f>159.75*30</f>
        <v>4792.5</v>
      </c>
      <c r="D14" s="34">
        <f>183*30</f>
        <v>5490</v>
      </c>
      <c r="E14" s="34">
        <f>173*30</f>
        <v>5190</v>
      </c>
      <c r="F14" s="34">
        <f>174*30</f>
        <v>5220</v>
      </c>
      <c r="G14" s="34">
        <f>178*30</f>
        <v>5340</v>
      </c>
      <c r="H14" s="34">
        <f>187*30</f>
        <v>5610</v>
      </c>
      <c r="I14" s="34">
        <f>168*30</f>
        <v>5040</v>
      </c>
      <c r="J14" s="34">
        <f>176*30</f>
        <v>5280</v>
      </c>
      <c r="K14" s="34">
        <f>160*30</f>
        <v>4800</v>
      </c>
      <c r="L14" s="34">
        <f>153*30</f>
        <v>4590</v>
      </c>
      <c r="M14" s="34">
        <f>178*30</f>
        <v>5340</v>
      </c>
      <c r="N14" s="34">
        <f>177*30</f>
        <v>5310</v>
      </c>
      <c r="O14" s="34">
        <f>180*30</f>
        <v>5400</v>
      </c>
      <c r="P14" s="34">
        <f>184*30</f>
        <v>5520</v>
      </c>
      <c r="Q14" s="34">
        <f si="0" t="shared"/>
        <v>5209.5</v>
      </c>
    </row>
    <row r="15" spans="1:19">
      <c r="A15" s="45">
        <v>2021</v>
      </c>
      <c r="B15" s="34">
        <f>176*30</f>
        <v>5280</v>
      </c>
      <c r="C15" s="34">
        <f>165.75*30</f>
        <v>4972.5</v>
      </c>
      <c r="D15" s="34">
        <f>189*30</f>
        <v>5670</v>
      </c>
      <c r="E15" s="34">
        <f>178*30</f>
        <v>5340</v>
      </c>
      <c r="F15" s="34">
        <f>180*30</f>
        <v>5400</v>
      </c>
      <c r="G15" s="34">
        <f>181*30</f>
        <v>5430</v>
      </c>
      <c r="H15" s="34">
        <f>192*30</f>
        <v>5760</v>
      </c>
      <c r="I15" s="34">
        <f>175*30</f>
        <v>5250</v>
      </c>
      <c r="J15" s="34">
        <f>180*30</f>
        <v>5400</v>
      </c>
      <c r="K15" s="34">
        <f>170*30</f>
        <v>5100</v>
      </c>
      <c r="L15" s="34">
        <f>158*30</f>
        <v>4740</v>
      </c>
      <c r="M15" s="34">
        <f>187*30</f>
        <v>5610</v>
      </c>
      <c r="N15" s="34">
        <f>184*30</f>
        <v>5520</v>
      </c>
      <c r="O15" s="34">
        <f>185*30</f>
        <v>5550</v>
      </c>
      <c r="P15" s="34">
        <f>190*30</f>
        <v>5700</v>
      </c>
      <c r="Q15" s="34">
        <f si="0" t="shared"/>
        <v>5381.5</v>
      </c>
    </row>
    <row r="16" spans="1:19">
      <c r="A16" s="45">
        <v>2022</v>
      </c>
      <c r="B16" s="34">
        <f>180*30</f>
        <v>5400</v>
      </c>
      <c r="C16" s="34">
        <f>171.75*30</f>
        <v>5152.5</v>
      </c>
      <c r="D16" s="34">
        <f>191*30</f>
        <v>5730</v>
      </c>
      <c r="E16" s="34">
        <f>183*30</f>
        <v>5490</v>
      </c>
      <c r="F16" s="34">
        <f>184*30</f>
        <v>5520</v>
      </c>
      <c r="G16" s="34">
        <f>184*30</f>
        <v>5520</v>
      </c>
      <c r="H16" s="34">
        <f>202*30</f>
        <v>6060</v>
      </c>
      <c r="I16" s="34">
        <f>179*30</f>
        <v>5370</v>
      </c>
      <c r="J16" s="34">
        <f>186*30</f>
        <v>5580</v>
      </c>
      <c r="K16" s="34">
        <f>174*30</f>
        <v>5220</v>
      </c>
      <c r="L16" s="34">
        <f>163*30</f>
        <v>4890</v>
      </c>
      <c r="M16" s="34">
        <f>194*30</f>
        <v>5820</v>
      </c>
      <c r="N16" s="34">
        <f>189*30</f>
        <v>5670</v>
      </c>
      <c r="O16" s="34">
        <f>190*30</f>
        <v>5700</v>
      </c>
      <c r="P16" s="34">
        <f>196*30</f>
        <v>5880</v>
      </c>
      <c r="Q16" s="34">
        <f ref="Q16" si="1" t="shared">AVERAGE(B16:P16)</f>
        <v>5533.5</v>
      </c>
    </row>
    <row r="17" spans="1:17">
      <c r="A17" s="45">
        <v>2023</v>
      </c>
      <c r="B17" s="34">
        <v>5550</v>
      </c>
      <c r="C17" s="34">
        <v>5378</v>
      </c>
      <c r="D17" s="34">
        <v>5880</v>
      </c>
      <c r="E17" s="34">
        <v>5820</v>
      </c>
      <c r="F17" s="34">
        <v>5775</v>
      </c>
      <c r="G17" s="34">
        <v>5700</v>
      </c>
      <c r="H17" s="34">
        <v>6120</v>
      </c>
      <c r="I17" s="34">
        <v>5610</v>
      </c>
      <c r="J17" s="34">
        <v>6000</v>
      </c>
      <c r="K17" s="34">
        <v>5340</v>
      </c>
      <c r="L17" s="34">
        <v>5040</v>
      </c>
      <c r="M17" s="34">
        <v>6030</v>
      </c>
      <c r="N17" s="34">
        <v>5940</v>
      </c>
      <c r="O17" s="34">
        <v>5850</v>
      </c>
      <c r="P17" s="34">
        <v>6000</v>
      </c>
      <c r="Q17" s="34">
        <f>AVERAGE(B17:P17)</f>
        <v>5735.5333333333338</v>
      </c>
    </row>
    <row r="18" spans="1:17">
      <c r="A18" s="45">
        <v>2024</v>
      </c>
      <c r="B18" s="34">
        <v>5850</v>
      </c>
      <c r="C18" s="34">
        <v>5617.5</v>
      </c>
      <c r="D18" s="34">
        <v>6060</v>
      </c>
      <c r="E18" s="34">
        <v>6000</v>
      </c>
      <c r="F18" s="34">
        <v>6000</v>
      </c>
      <c r="G18" s="34">
        <v>5850</v>
      </c>
      <c r="H18" s="34">
        <v>6330</v>
      </c>
      <c r="I18" s="34">
        <v>5850</v>
      </c>
      <c r="J18" s="34">
        <v>6300</v>
      </c>
      <c r="K18" s="34">
        <v>5550</v>
      </c>
      <c r="L18" s="34">
        <v>5190</v>
      </c>
      <c r="M18" s="34">
        <v>6270</v>
      </c>
      <c r="N18" s="34">
        <v>6120</v>
      </c>
      <c r="O18" s="34">
        <v>6090</v>
      </c>
      <c r="P18" s="34">
        <v>6090</v>
      </c>
      <c r="Q18" s="34">
        <v>5944.5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Factbook (old)</vt:lpstr>
      <vt:lpstr>Data</vt:lpstr>
      <vt:lpstr>Notes</vt:lpstr>
      <vt:lpstr>Factbook!Print_Area</vt:lpstr>
      <vt:lpstr>'Factbook (old)'!Print_Area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2007-01-16T16:56:03Z</dcterms:created>
  <dc:creator>Navara, Nicole [LEGIS]</dc:creator>
  <cp:lastModifiedBy>Peters, Michael [LEGIS]</cp:lastModifiedBy>
  <cp:lastPrinted>2021-10-18T15:31:09Z</cp:lastPrinted>
  <dcterms:modified xsi:type="dcterms:W3CDTF">2023-10-26T21:02:53Z</dcterms:modified>
</cp:coreProperties>
</file>