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/>
  <mc:AlternateContent>
    <mc:Choice Requires="x15">
      <x15ac:absPath xmlns:x15ac="http://schemas.microsoft.com/office/spreadsheetml/2010/11/ac" url="\\legislature.intranet\prod\LINC\LINCCLIENT\users\temp\JBENSON\"/>
    </mc:Choice>
  </mc:AlternateContent>
  <bookViews>
    <workbookView windowHeight="3630" windowWidth="8355" xWindow="240" yWindow="60"/>
  </bookViews>
  <sheets>
    <sheet name="Factbook" r:id="rId1" sheetId="1" state="veryHidden"/>
    <sheet name="Data" r:id="rId2" sheetId="2"/>
  </sheets>
  <definedNames>
    <definedName localSheetId="0" name="_xlnm.Print_Area">Factbook!$A$1:$P$49</definedName>
  </definedNames>
  <calcPr calcId="162913"/>
</workbook>
</file>

<file path=xl/calcChain.xml><?xml version="1.0" encoding="utf-8"?>
<calcChain xmlns="http://schemas.openxmlformats.org/spreadsheetml/2006/main">
  <c i="1" l="1" r="A34"/>
  <c i="1" r="S51" s="1"/>
  <c i="1" r="A35"/>
  <c i="1" r="S52" s="1"/>
  <c i="1" r="A36"/>
  <c i="1" r="S53" s="1"/>
  <c i="1" r="A37"/>
  <c i="1" r="S54" s="1"/>
  <c i="1" r="A38"/>
  <c i="1" r="G38" s="1"/>
  <c i="1" r="W55" s="1"/>
  <c i="1" r="A39"/>
  <c i="1" r="C39" s="1"/>
  <c i="1" r="A40"/>
  <c i="1" r="I40" s="1"/>
  <c i="1" r="V57" s="1"/>
  <c i="1" r="A41"/>
  <c i="1" r="S58" s="1"/>
  <c i="1" r="A42"/>
  <c i="1" r="I42" s="1"/>
  <c i="1" r="V59" s="1"/>
  <c i="1" r="A43"/>
  <c i="1" r="S60" s="1"/>
  <c i="1" r="K30"/>
  <c i="1" r="K31"/>
  <c i="1" r="K32"/>
  <c i="1" r="K33"/>
  <c i="1" r="C38"/>
  <c i="1" r="T55" s="1"/>
  <c i="1" r="G36"/>
  <c i="1" r="W53" s="1"/>
  <c i="1" r="G35"/>
  <c i="1" r="W52" s="1"/>
  <c i="1" r="E35"/>
  <c i="1" r="U52" s="1"/>
  <c i="1" r="C34"/>
  <c i="1" r="T51" s="1"/>
  <c i="1" r="E34"/>
  <c i="1" r="U51" s="1"/>
  <c i="1" r="I34"/>
  <c i="1" r="V51" s="1"/>
  <c i="1" r="G34"/>
  <c i="1" r="W51" s="1"/>
  <c i="1" r="E41"/>
  <c i="1" r="U58" s="1"/>
  <c i="1" l="1" r="G41"/>
  <c i="1" r="W58" s="1"/>
  <c i="1" r="C37"/>
  <c i="1" r="E37"/>
  <c i="1" r="U54" s="1"/>
  <c i="1" r="G37"/>
  <c i="1" r="W54" s="1"/>
  <c i="1" r="G43"/>
  <c i="1" r="W60" s="1"/>
  <c i="1" r="E40"/>
  <c i="1" r="U57" s="1"/>
  <c i="1" r="I43"/>
  <c i="1" r="V60" s="1"/>
  <c i="1" r="S57"/>
  <c i="1" r="I37"/>
  <c i="1" r="V54" s="1"/>
  <c i="1" r="G40"/>
  <c i="1" r="W57" s="1"/>
  <c i="1" r="C40"/>
  <c i="1" r="T57" s="1"/>
  <c i="1" r="S59"/>
  <c i="1" r="G42"/>
  <c i="1" r="W59" s="1"/>
  <c i="1" r="I41"/>
  <c i="1" r="V58" s="1"/>
  <c i="1" r="C41"/>
  <c i="1" r="T58" s="1"/>
  <c i="1" r="C35"/>
  <c i="1" r="T52" s="1"/>
  <c i="1" r="E42"/>
  <c i="1" r="U59" s="1"/>
  <c i="1" r="I36"/>
  <c i="1" r="V53" s="1"/>
  <c i="1" r="C36"/>
  <c i="1" r="T53" s="1"/>
  <c i="1" r="T54"/>
  <c i="1" r="C42"/>
  <c i="1" r="T59" s="1"/>
  <c i="1" r="K34"/>
  <c i="1" r="E36"/>
  <c i="1" r="U53" s="1"/>
  <c i="1" r="T56"/>
  <c i="1" r="S55"/>
  <c i="1" r="E43"/>
  <c i="1" r="U60" s="1"/>
  <c i="1" r="K40"/>
  <c i="1" r="I38"/>
  <c i="1" r="V55" s="1"/>
  <c i="1" r="I39"/>
  <c i="1" r="V56" s="1"/>
  <c i="1" r="S56"/>
  <c i="1" r="G39"/>
  <c i="1" r="W56" s="1"/>
  <c i="1" r="E38"/>
  <c i="1" r="C43"/>
  <c i="1" r="E39"/>
  <c i="1" r="U56" s="1"/>
  <c i="1" r="I35"/>
  <c i="1" l="1" r="K42"/>
  <c i="1" r="K37"/>
  <c i="1" r="K36"/>
  <c i="1" r="K41"/>
  <c i="1" r="U55"/>
  <c i="1" r="K38"/>
  <c i="1" r="K35"/>
  <c i="1" r="V52"/>
  <c i="1" r="T60"/>
  <c i="1" r="K43"/>
  <c i="1" r="K39"/>
</calcChain>
</file>

<file path=xl/sharedStrings.xml><?xml version="1.0" encoding="utf-8"?>
<sst xmlns="http://schemas.openxmlformats.org/spreadsheetml/2006/main" count="24" uniqueCount="20">
  <si>
    <t>Year</t>
  </si>
  <si>
    <t>Nutrition</t>
  </si>
  <si>
    <t>Access</t>
  </si>
  <si>
    <t>In-Home</t>
  </si>
  <si>
    <t>Community</t>
  </si>
  <si>
    <t>Fiscal</t>
  </si>
  <si>
    <t>one program.</t>
  </si>
  <si>
    <t xml:space="preserve">Totals represent services to persons over the age of 60 participating in the </t>
  </si>
  <si>
    <t xml:space="preserve">Area Agencies on Aging programs.  A participant may be involved in more than </t>
  </si>
  <si>
    <t>Units Served</t>
  </si>
  <si>
    <t>(in thousands)</t>
  </si>
  <si>
    <t>fiscal_year</t>
  </si>
  <si>
    <t>nutrition</t>
  </si>
  <si>
    <t>access</t>
  </si>
  <si>
    <t>in-home</t>
  </si>
  <si>
    <t>community</t>
  </si>
  <si>
    <t>Total Services</t>
  </si>
  <si>
    <t xml:space="preserve"> Provided</t>
  </si>
  <si>
    <t>Note:</t>
  </si>
  <si>
    <t>Units Served by Iowa Area Agencies on Aging by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</si>
</sst>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>
    <font>
      <sz val="9"/>
      <name val="Arial"/>
      <family val="2"/>
    </font>
    <font>
      <sz val="10"/>
      <name val="Arial"/>
      <family val="2"/>
    </font>
    <font>
      <sz val="9"/>
      <name val="Univers (WN)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MS Sans Serif"/>
      <family val="2"/>
    </font>
    <font>
      <sz val="9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</borders>
  <cellStyleXfs count="7">
    <xf borderId="0" fillId="0" fontId="0" numFmtId="0"/>
    <xf borderId="0" fillId="0" fontId="11" numFmtId="0"/>
    <xf borderId="0" fillId="0" fontId="11" numFmtId="0"/>
    <xf borderId="0" fillId="0" fontId="1" numFmtId="0"/>
    <xf borderId="0" fillId="0" fontId="1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9"/>
  </cellStyleXfs>
  <cellXfs count="57">
    <xf borderId="0" fillId="0" fontId="0" numFmtId="0" xfId="0"/>
    <xf applyProtection="1" borderId="0" fillId="0" fontId="0" numFmtId="0" xfId="0">
      <protection locked="0"/>
    </xf>
    <xf applyFont="1" applyProtection="1" borderId="0" fillId="0" fontId="2" numFmtId="0" xfId="0">
      <protection locked="0"/>
    </xf>
    <xf applyFont="1" applyNumberFormat="1" applyProtection="1" borderId="0" fillId="0" fontId="2" numFmtId="3" xfId="0">
      <protection locked="0"/>
    </xf>
    <xf applyFont="1" applyNumberFormat="1" applyProtection="1" borderId="0" fillId="0" fontId="0" numFmtId="3" xfId="0">
      <protection locked="0"/>
    </xf>
    <xf applyNumberFormat="1" applyProtection="1" borderId="0" fillId="0" fontId="0" numFmtId="3" xfId="0">
      <protection locked="0"/>
    </xf>
    <xf applyFont="1" borderId="0" fillId="0" fontId="4" numFmtId="0" xfId="0"/>
    <xf applyFont="1" applyProtection="1" borderId="0" fillId="0" fontId="4" numFmtId="0" xfId="0">
      <protection locked="0"/>
    </xf>
    <xf applyAlignment="1" applyFont="1" borderId="0" fillId="0" fontId="4" numFmtId="0" xfId="0"/>
    <xf applyAlignment="1" applyFont="1" borderId="0" fillId="0" fontId="4" numFmtId="0" xfId="0">
      <alignment horizontal="centerContinuous"/>
    </xf>
    <xf applyAlignment="1" applyFont="1" borderId="0" fillId="0" fontId="5" numFmtId="0" xfId="0">
      <alignment horizontal="center"/>
    </xf>
    <xf applyAlignment="1" applyFont="1" borderId="0" fillId="0" fontId="6" numFmtId="0" xfId="0">
      <alignment horizontal="center"/>
    </xf>
    <xf applyFont="1" borderId="0" fillId="0" fontId="6" numFmtId="0" xfId="0"/>
    <xf applyFont="1" applyProtection="1" borderId="0" fillId="0" fontId="5" numFmtId="0" xfId="0">
      <protection locked="0"/>
    </xf>
    <xf applyFont="1" applyNumberFormat="1" borderId="0" fillId="0" fontId="6" numFmtId="3" xfId="0"/>
    <xf applyFont="1" borderId="0" fillId="0" fontId="5" numFmtId="0" xfId="0"/>
    <xf applyFont="1" applyProtection="1" borderId="0" fillId="0" fontId="6" numFmtId="0" xfId="0">
      <protection locked="0"/>
    </xf>
    <xf applyFont="1" applyNumberFormat="1" applyProtection="1" borderId="0" fillId="0" fontId="6" numFmtId="3" xfId="0">
      <protection locked="0"/>
    </xf>
    <xf applyAlignment="1" applyFont="1" applyProtection="1" borderId="0" fillId="0" fontId="6" numFmtId="0" xfId="0">
      <alignment horizontal="center"/>
      <protection locked="0"/>
    </xf>
    <xf applyAlignment="1" applyFont="1" applyNumberFormat="1" applyProtection="1" borderId="0" fillId="0" fontId="6" numFmtId="3" xfId="0">
      <protection locked="0"/>
    </xf>
    <xf applyAlignment="1" applyBorder="1" applyFont="1" borderId="1" fillId="0" fontId="4" numFmtId="0" xfId="0">
      <alignment horizontal="center"/>
    </xf>
    <xf applyAlignment="1" applyFont="1" borderId="0" fillId="0" fontId="3" numFmtId="0" xfId="0">
      <alignment horizontal="centerContinuous" vertical="center"/>
    </xf>
    <xf applyAlignment="1" applyFont="1" applyProtection="1" borderId="0" fillId="0" fontId="3" numFmtId="0" xfId="0">
      <alignment horizontal="centerContinuous" vertical="center"/>
      <protection locked="0"/>
    </xf>
    <xf applyAlignment="1" applyFont="1" borderId="0" fillId="0" fontId="3" numFmtId="0" xfId="0">
      <alignment vertical="center"/>
    </xf>
    <xf applyAlignment="1" applyBorder="1" applyFont="1" applyProtection="1" borderId="2" fillId="0" fontId="6" numFmtId="0" xfId="0">
      <alignment horizontal="center"/>
      <protection locked="0"/>
    </xf>
    <xf applyBorder="1" applyFont="1" applyProtection="1" borderId="2" fillId="0" fontId="6" numFmtId="0" xfId="0">
      <protection locked="0"/>
    </xf>
    <xf applyBorder="1" applyFont="1" applyNumberFormat="1" borderId="2" fillId="0" fontId="6" numFmtId="3" xfId="0"/>
    <xf applyAlignment="1" applyBorder="1" applyFont="1" applyProtection="1" borderId="0" fillId="0" fontId="6" numFmtId="0" xfId="0">
      <alignment horizontal="center"/>
      <protection locked="0"/>
    </xf>
    <xf applyBorder="1" applyFont="1" applyProtection="1" borderId="0" fillId="0" fontId="6" numFmtId="0" xfId="0">
      <protection locked="0"/>
    </xf>
    <xf applyBorder="1" applyFont="1" applyNumberFormat="1" applyProtection="1" borderId="0" fillId="0" fontId="6" numFmtId="3" xfId="0">
      <protection locked="0"/>
    </xf>
    <xf applyAlignment="1" applyBorder="1" applyFont="1" applyNumberFormat="1" applyProtection="1" borderId="0" fillId="0" fontId="6" numFmtId="3" xfId="0">
      <protection locked="0"/>
    </xf>
    <xf applyBorder="1" applyFont="1" applyNumberFormat="1" borderId="0" fillId="0" fontId="6" numFmtId="3" xfId="0"/>
    <xf applyAlignment="1" applyBorder="1" applyFont="1" applyProtection="1" borderId="0" fillId="0" fontId="6" numFmtId="0" xfId="0">
      <alignment horizontal="right"/>
      <protection locked="0"/>
    </xf>
    <xf applyAlignment="1" applyBorder="1" applyFont="1" borderId="0" fillId="0" fontId="4" numFmtId="0" xfId="0"/>
    <xf applyAlignment="1" applyBorder="1" applyFont="1" applyProtection="1" borderId="0" fillId="0" fontId="4" numFmtId="0" xfId="0">
      <protection locked="0"/>
    </xf>
    <xf applyFont="1" borderId="0" fillId="0" fontId="0" numFmtId="0" xfId="0"/>
    <xf applyFont="1" borderId="0" fillId="0" fontId="7" numFmtId="0" xfId="3"/>
    <xf borderId="0" fillId="0" fontId="1" numFmtId="0" xfId="3"/>
    <xf applyNumberFormat="1" borderId="0" fillId="0" fontId="1" numFmtId="3" xfId="3"/>
    <xf applyAlignment="1" applyFont="1" borderId="0" fillId="0" fontId="3" numFmtId="0" xfId="0">
      <alignment vertical="top"/>
    </xf>
    <xf applyAlignment="1" applyBorder="1" applyFont="1" borderId="0" fillId="0" fontId="8" numFmtId="0" xfId="0"/>
    <xf applyAlignment="1" applyBorder="1" applyFont="1" borderId="1" fillId="0" fontId="0" numFmtId="0" xfId="0">
      <alignment horizontal="center"/>
    </xf>
    <xf applyAlignment="1" applyFont="1" borderId="0" fillId="0" fontId="0" numFmtId="0" xfId="0">
      <alignment horizontal="center"/>
    </xf>
    <xf applyAlignment="1" applyBorder="1" applyFont="1" borderId="0" fillId="0" fontId="9" numFmtId="0" xfId="0"/>
    <xf applyAlignment="1" applyFont="1" borderId="0" fillId="0" fontId="0" numFmtId="0" xfId="0">
      <alignment vertical="top"/>
    </xf>
    <xf applyBorder="1" applyFont="1" applyNumberFormat="1" applyProtection="1" borderId="0" fillId="0" fontId="6" numFmtId="3" xfId="0"/>
    <xf applyBorder="1" applyFont="1" applyNumberFormat="1" applyProtection="1" borderId="2" fillId="0" fontId="6" numFmtId="3" xfId="0"/>
    <xf applyFont="1" applyNumberFormat="1" applyProtection="1" borderId="0" fillId="0" fontId="6" numFmtId="3" xfId="0"/>
    <xf applyBorder="1" applyFont="1" applyProtection="1" borderId="0" fillId="0" fontId="6" numFmtId="0" xfId="0"/>
    <xf applyBorder="1" applyFont="1" applyProtection="1" borderId="2" fillId="0" fontId="6" numFmtId="0" xfId="0"/>
    <xf applyFont="1" applyProtection="1" borderId="0" fillId="0" fontId="6" numFmtId="0" xfId="0"/>
    <xf applyAlignment="1" applyFont="1" applyProtection="1" borderId="0" fillId="0" fontId="6" numFmtId="0" xfId="0">
      <alignment horizontal="center"/>
    </xf>
    <xf applyFont="1" borderId="0" fillId="0" fontId="12" numFmtId="0" xfId="0"/>
    <xf applyAlignment="1" applyFont="1" borderId="0" fillId="0" fontId="12" numFmtId="0" xfId="0">
      <alignment horizontal="center"/>
    </xf>
    <xf applyFont="1" applyNumberFormat="1" applyProtection="1" borderId="0" fillId="0" fontId="12" numFmtId="3" xfId="0">
      <protection locked="0"/>
    </xf>
    <xf applyAlignment="1" applyFont="1" applyNumberFormat="1" applyProtection="1" borderId="0" fillId="0" fontId="12" numFmtId="3" xfId="0">
      <protection locked="0"/>
    </xf>
    <xf applyNumberFormat="1" borderId="0" fillId="0" fontId="10" numFmtId="1" xfId="4"/>
  </cellXfs>
  <cellStyles count="7">
    <cellStyle name="Comma 2" xfId="5"/>
    <cellStyle builtinId="0" name="Normal" xfId="0"/>
    <cellStyle name="Normal 2" xfId="1"/>
    <cellStyle name="Normal 3" xfId="2"/>
    <cellStyle name="Normal 4" xfId="3"/>
    <cellStyle name="Normal 5" xfId="4"/>
    <cellStyle name="Percent 2" xfId="6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8245634424853E-2"/>
          <c:y val="4.8964421114027414E-2"/>
          <c:w val="0.8925252848473767"/>
          <c:h val="0.84911781860600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Factbook!$T$50</c:f>
              <c:strCache>
                <c:ptCount val="1"/>
                <c:pt idx="0">
                  <c:v>Nutrition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Factbook!$S$51:$S$60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Factbook!$T$51:$T$60</c:f>
              <c:numCache>
                <c:formatCode>#,##0</c:formatCode>
                <c:ptCount val="10"/>
                <c:pt idx="0">
                  <c:v>2923.9169999999999</c:v>
                </c:pt>
                <c:pt idx="1">
                  <c:v>2848.991</c:v>
                </c:pt>
                <c:pt idx="2">
                  <c:v>2987.5</c:v>
                </c:pt>
                <c:pt idx="3">
                  <c:v>2953.9549999999999</c:v>
                </c:pt>
                <c:pt idx="4">
                  <c:v>2760.6129999999998</c:v>
                </c:pt>
                <c:pt idx="5">
                  <c:v>2613.35</c:v>
                </c:pt>
                <c:pt idx="6">
                  <c:v>2513.0509999999999</c:v>
                </c:pt>
                <c:pt idx="7">
                  <c:v>2513.0509999999999</c:v>
                </c:pt>
                <c:pt idx="8">
                  <c:v>2315.4650000000001</c:v>
                </c:pt>
                <c:pt idx="9">
                  <c:v>2121.4344999999998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1-4334-9375-C933B39330C4}"/>
            </c:ext>
          </c:extLst>
        </c:ser>
        <c:ser>
          <c:idx val="1"/>
          <c:order val="1"/>
          <c:tx>
            <c:strRef>
              <c:f>Factbook!$U$50</c:f>
              <c:strCache>
                <c:ptCount val="1"/>
                <c:pt idx="0">
                  <c:v>Access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Factbook!$S$51:$S$60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Factbook!$U$51:$U$60</c:f>
              <c:numCache>
                <c:formatCode>#,##0</c:formatCode>
                <c:ptCount val="10"/>
                <c:pt idx="0">
                  <c:v>525.04399999999998</c:v>
                </c:pt>
                <c:pt idx="1">
                  <c:v>527.09500000000003</c:v>
                </c:pt>
                <c:pt idx="2">
                  <c:v>472.46499999999997</c:v>
                </c:pt>
                <c:pt idx="3">
                  <c:v>464.38400000000001</c:v>
                </c:pt>
                <c:pt idx="4">
                  <c:v>395.41500000000002</c:v>
                </c:pt>
                <c:pt idx="5">
                  <c:v>345.5</c:v>
                </c:pt>
                <c:pt idx="6">
                  <c:v>334.22399999999999</c:v>
                </c:pt>
                <c:pt idx="7">
                  <c:v>334.22399999999999</c:v>
                </c:pt>
                <c:pt idx="8">
                  <c:v>307.88099999999997</c:v>
                </c:pt>
                <c:pt idx="9">
                  <c:v>292.03753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1-4334-9375-C933B39330C4}"/>
            </c:ext>
          </c:extLst>
        </c:ser>
        <c:ser>
          <c:idx val="2"/>
          <c:order val="2"/>
          <c:tx>
            <c:strRef>
              <c:f>Factbook!$V$50</c:f>
              <c:strCache>
                <c:ptCount val="1"/>
                <c:pt idx="0">
                  <c:v>Community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Factbook!$S$51:$S$60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Factbook!$V$51:$V$60</c:f>
              <c:numCache>
                <c:formatCode>#,##0</c:formatCode>
                <c:ptCount val="10"/>
                <c:pt idx="0">
                  <c:v>543.95699999999999</c:v>
                </c:pt>
                <c:pt idx="1">
                  <c:v>586.89400000000001</c:v>
                </c:pt>
                <c:pt idx="2">
                  <c:v>522.18299999999999</c:v>
                </c:pt>
                <c:pt idx="3">
                  <c:v>411.61099999999999</c:v>
                </c:pt>
                <c:pt idx="4">
                  <c:v>362.50400000000002</c:v>
                </c:pt>
                <c:pt idx="5">
                  <c:v>299.48200000000003</c:v>
                </c:pt>
                <c:pt idx="6">
                  <c:v>326.75900000000001</c:v>
                </c:pt>
                <c:pt idx="7">
                  <c:v>326.75900000000001</c:v>
                </c:pt>
                <c:pt idx="8">
                  <c:v>140.00800000000001</c:v>
                </c:pt>
                <c:pt idx="9">
                  <c:v>112.98158000000001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1-4334-9375-C933B39330C4}"/>
            </c:ext>
          </c:extLst>
        </c:ser>
        <c:ser>
          <c:idx val="3"/>
          <c:order val="3"/>
          <c:tx>
            <c:strRef>
              <c:f>Factbook!$W$50</c:f>
              <c:strCache>
                <c:ptCount val="1"/>
                <c:pt idx="0">
                  <c:v>In-Home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Factbook!$S$51:$S$60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Factbook!$W$51:$W$60</c:f>
              <c:numCache>
                <c:formatCode>#,##0</c:formatCode>
                <c:ptCount val="10"/>
                <c:pt idx="0">
                  <c:v>143.53200000000001</c:v>
                </c:pt>
                <c:pt idx="1">
                  <c:v>135.738</c:v>
                </c:pt>
                <c:pt idx="2">
                  <c:v>145.964</c:v>
                </c:pt>
                <c:pt idx="3">
                  <c:v>124.92700000000001</c:v>
                </c:pt>
                <c:pt idx="4">
                  <c:v>117.83799999999999</c:v>
                </c:pt>
                <c:pt idx="5">
                  <c:v>78.16</c:v>
                </c:pt>
                <c:pt idx="6">
                  <c:v>80.805000000000007</c:v>
                </c:pt>
                <c:pt idx="7">
                  <c:v>80.805000000000007</c:v>
                </c:pt>
                <c:pt idx="8">
                  <c:v>107.806</c:v>
                </c:pt>
                <c:pt idx="9">
                  <c:v>78.858490000000018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1-4334-9375-C933B393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21071600"/>
        <c:axId val="1"/>
      </c:barChart>
      <c:catAx>
        <c:axId val="52107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10716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&amp;RIOWA LSA:  11/05</c:oddFooter>
    </c:headerFooter>
    <c:pageMargins b="1" footer="0.5" header="0.5" l="0.75" r="0.75" t="1"/>
    <c:pageSetup horizontalDpi="-4" orientation="landscape"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Relationship Id="rId2" Target="../media/image4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45720</xdr:colOff>
      <xdr:row>24</xdr:row>
      <xdr:rowOff>0</xdr:rowOff>
    </xdr:from>
    <xdr:to>
      <xdr:col>2</xdr:col>
      <xdr:colOff>15240</xdr:colOff>
      <xdr:row>24</xdr:row>
      <xdr:rowOff>0</xdr:rowOff>
    </xdr:to>
    <xdr:sp macro="" textlink="">
      <xdr:nvSpPr>
        <xdr:cNvPr id="1028" name="Text 4"/>
        <xdr:cNvSpPr txBox="1">
          <a:spLocks noChangeArrowheads="1"/>
        </xdr:cNvSpPr>
      </xdr:nvSpPr>
      <xdr:spPr bwMode="auto">
        <a:xfrm>
          <a:off x="1303020" y="3451860"/>
          <a:ext cx="175260" cy="0"/>
        </a:xfrm>
        <a:prstGeom prst="rect">
          <a:avLst/>
        </a:prstGeom>
        <a:solidFill>
          <a:srgbClr xmlns:a14="http://schemas.microsoft.com/office/drawing/2010/main" xmlns:mc="http://schemas.openxmlformats.org/markup-compatibility/2006" a14:legacySpreadsheetColorIndex="9" mc:Ignorable="a14"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54864" rIns="54864" tIns="22860" upright="1" vertOverflow="clip" wrap="square"/>
        <a:lstStyle/>
        <a:p>
          <a:pPr algn="ctr" rtl="0">
            <a:defRPr sz="1000"/>
          </a:pPr>
          <a:r>
            <a:rPr b="0" baseline="0" i="0" lang="en-US" strike="noStrike" sz="800" u="none">
              <a:solidFill>
                <a:srgbClr val="000000"/>
              </a:solidFill>
              <a:latin typeface="Wingdings"/>
            </a:rPr>
            <a:t>l</a:t>
          </a:r>
        </a:p>
      </xdr:txBody>
    </xdr:sp>
    <xdr:clientData/>
  </xdr:twoCellAnchor>
  <xdr:twoCellAnchor>
    <xdr:from>
      <xdr:col>1</xdr:col>
      <xdr:colOff>53340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1310640" y="3451860"/>
          <a:ext cx="152400" cy="0"/>
        </a:xfrm>
        <a:prstGeom prst="rect">
          <a:avLst/>
        </a:prstGeom>
        <a:solidFill>
          <a:srgbClr xmlns:a14="http://schemas.microsoft.com/office/drawing/2010/main" xmlns:mc="http://schemas.openxmlformats.org/markup-compatibility/2006" a14:legacySpreadsheetColorIndex="9" mc:Ignorable="a14"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54864" rIns="54864" tIns="22860" upright="1" vertOverflow="clip" wrap="square"/>
        <a:lstStyle/>
        <a:p>
          <a:pPr algn="ctr" rtl="0">
            <a:defRPr sz="1000"/>
          </a:pPr>
          <a:r>
            <a:rPr b="0" baseline="0" i="0" lang="en-US" strike="noStrike" sz="800" u="none">
              <a:solidFill>
                <a:srgbClr val="000000"/>
              </a:solidFill>
              <a:latin typeface="Wingdings"/>
            </a:rPr>
            <a:t>l</a:t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15</xdr:col>
      <xdr:colOff>542925</xdr:colOff>
      <xdr:row>24</xdr:row>
      <xdr:rowOff>85725</xdr:rowOff>
    </xdr:to>
    <xdr:graphicFrame macro="">
      <xdr:nvGraphicFramePr>
        <xdr:cNvPr id="2080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0.82196</cdr:x>
      <cdr:y>0.02222</cdr:y>
    </cdr:from>
    <cdr:to>
      <cdr:x>0.96863</cdr:x>
      <cdr:y>0.26667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57851" y="76200"/>
          <a:ext cx="1009650" cy="838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0">
              <a:solidFill>
                <a:schemeClr val="accent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In-Home</a:t>
          </a:r>
        </a:p>
        <a:p xmlns:a="http://schemas.openxmlformats.org/drawingml/2006/main">
          <a:r>
            <a:rPr lang="en-US" sz="900" b="0">
              <a:solidFill>
                <a:schemeClr val="accent3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Community</a:t>
          </a:r>
        </a:p>
        <a:p xmlns:a="http://schemas.openxmlformats.org/drawingml/2006/main">
          <a:r>
            <a:rPr lang="en-US" sz="900" b="0">
              <a:solidFill>
                <a:schemeClr val="bg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Access</a:t>
          </a:r>
        </a:p>
        <a:p xmlns:a="http://schemas.openxmlformats.org/drawingml/2006/main">
          <a:r>
            <a:rPr lang="en-US" sz="900" b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Nutrition</a:t>
          </a:r>
        </a:p>
      </cdr:txBody>
    </cdr:sp>
  </cdr:relSizeAnchor>
</c:userShapes>
</file>

<file path=xl/theme/_rels/theme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jpeg" Type="http://schemas.openxmlformats.org/officeDocument/2006/relationships/image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20400000"/>
            </a:lightRig>
          </a:scene3d>
          <a:sp3d contourW="6350">
            <a:bevelT h="19050" prst="angle" w="41275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algn="tl" flip="none" sx="100000" sy="100000" tx="0" ty="0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algn="tl" flip="none" sx="90000" sy="90000" tx="0" ty="0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Y109"/>
  <sheetViews>
    <sheetView showGridLines="0" showWhiteSpace="0" tabSelected="1" workbookViewId="0" zoomScaleNormal="100">
      <selection activeCell="W13" sqref="W13"/>
    </sheetView>
  </sheetViews>
  <sheetFormatPr defaultRowHeight="12"/>
  <cols>
    <col min="1" max="1" customWidth="true" width="8.28515625" collapsed="false"/>
    <col min="2" max="2" customWidth="true" width="1.7109375" collapsed="false"/>
    <col min="3" max="3" bestFit="true" customWidth="true" width="8.85546875" collapsed="false"/>
    <col min="4" max="4" customWidth="true" width="1.7109375" collapsed="false"/>
    <col min="5" max="5" bestFit="true" customWidth="true" width="8.85546875" collapsed="false"/>
    <col min="6" max="6" customWidth="true" width="1.7109375" collapsed="false"/>
    <col min="7" max="7" customWidth="true" width="7.42578125" collapsed="false"/>
    <col min="8" max="8" customWidth="true" width="1.7109375" collapsed="false"/>
    <col min="9" max="9" customWidth="true" width="9.5703125" collapsed="false"/>
    <col min="10" max="10" customWidth="true" style="1" width="1.7109375" collapsed="false"/>
    <col min="11" max="11" bestFit="true" customWidth="true" style="1" width="12.0" collapsed="false"/>
    <col min="12" max="12" customWidth="true" style="1" width="3.42578125" collapsed="false"/>
    <col min="15" max="15" customWidth="true" width="6.7109375" collapsed="false"/>
    <col min="16" max="16" customWidth="true" width="8.85546875" collapsed="false"/>
    <col min="17" max="17" customWidth="true" hidden="true" width="0.0" collapsed="false"/>
  </cols>
  <sheetData>
    <row customFormat="1" ht="18" r="1" s="23" spans="1:12">
      <c r="A1" s="39" t="s">
        <v>19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22"/>
    </row>
    <row customFormat="1" customHeight="1" ht="13.5" r="2" s="23" spans="1:12">
      <c r="A2" s="44" t="s">
        <v>10</v>
      </c>
      <c r="B2" s="21"/>
      <c r="C2" s="21"/>
      <c r="D2" s="21"/>
      <c r="E2" s="21"/>
      <c r="F2" s="21"/>
      <c r="G2" s="21"/>
      <c r="H2" s="21"/>
      <c r="I2" s="21"/>
      <c r="J2" s="22"/>
      <c r="K2" s="22"/>
      <c r="L2" s="22"/>
    </row>
    <row customFormat="1" customHeight="1" ht="15" r="3" s="23" spans="1:12">
      <c r="A3" s="21"/>
      <c r="B3" s="21"/>
      <c r="C3" s="21"/>
      <c r="D3" s="21"/>
      <c r="E3" s="21"/>
      <c r="F3" s="21"/>
      <c r="G3" s="21"/>
      <c r="H3" s="21"/>
      <c r="I3" s="21"/>
      <c r="J3" s="22"/>
      <c r="K3" s="22"/>
      <c r="L3" s="22"/>
    </row>
    <row customFormat="1" r="4" s="6" spans="1:12">
      <c r="J4" s="7"/>
      <c r="K4" s="7"/>
      <c r="L4" s="7"/>
    </row>
    <row customFormat="1" r="5" s="6" spans="1:12">
      <c r="J5" s="7"/>
      <c r="K5" s="7"/>
      <c r="L5" s="7"/>
    </row>
    <row customFormat="1" r="6" s="6" spans="1:12">
      <c r="J6" s="7"/>
      <c r="K6" s="7"/>
      <c r="L6" s="7"/>
    </row>
    <row customFormat="1" r="7" s="6" spans="1:12">
      <c r="J7" s="7"/>
      <c r="K7" s="7"/>
      <c r="L7" s="7"/>
    </row>
    <row customFormat="1" r="8" s="6" spans="1:12">
      <c r="J8" s="7"/>
      <c r="K8" s="7"/>
      <c r="L8" s="7"/>
    </row>
    <row customFormat="1" r="9" s="6" spans="1:12">
      <c r="J9" s="7"/>
      <c r="K9" s="7"/>
      <c r="L9" s="7"/>
    </row>
    <row customFormat="1" r="10" s="6" spans="1:12">
      <c r="J10" s="7"/>
      <c r="K10" s="7"/>
      <c r="L10" s="7"/>
    </row>
    <row customFormat="1" r="11" s="6" spans="1:12">
      <c r="J11" s="7"/>
      <c r="K11" s="7"/>
      <c r="L11" s="7"/>
    </row>
    <row customFormat="1" r="12" s="6" spans="1:12">
      <c r="J12" s="7"/>
      <c r="K12" s="7"/>
      <c r="L12" s="7"/>
    </row>
    <row customFormat="1" r="13" s="6" spans="1:12">
      <c r="J13" s="7"/>
      <c r="K13" s="7"/>
      <c r="L13" s="7"/>
    </row>
    <row customFormat="1" r="14" s="6" spans="1:12">
      <c r="J14" s="7"/>
      <c r="K14" s="7"/>
      <c r="L14" s="7"/>
    </row>
    <row customFormat="1" r="15" s="6" spans="1:12">
      <c r="J15" s="7"/>
      <c r="K15" s="7"/>
      <c r="L15" s="7"/>
    </row>
    <row customFormat="1" r="16" s="6" spans="1:12">
      <c r="J16" s="7"/>
      <c r="K16" s="7"/>
      <c r="L16" s="7"/>
    </row>
    <row customFormat="1" r="17" s="6" spans="1:17">
      <c r="J17" s="7"/>
      <c r="K17" s="7"/>
      <c r="L17" s="7"/>
    </row>
    <row customFormat="1" r="18" s="6" spans="1:17">
      <c r="J18" s="7"/>
      <c r="K18" s="7"/>
      <c r="L18" s="7"/>
    </row>
    <row customFormat="1" r="19" s="6" spans="1:17">
      <c r="J19" s="7"/>
      <c r="K19" s="7"/>
      <c r="L19" s="7"/>
    </row>
    <row customFormat="1" r="20" s="6" spans="1:17">
      <c r="J20" s="7"/>
      <c r="K20" s="7"/>
      <c r="L20" s="7"/>
    </row>
    <row customFormat="1" r="21" s="6" spans="1:17">
      <c r="J21" s="7"/>
      <c r="K21" s="7"/>
      <c r="L21" s="7"/>
    </row>
    <row customFormat="1" r="22" s="6" spans="1:17">
      <c r="A22" s="8"/>
      <c r="B22" s="9"/>
      <c r="C22" s="9"/>
      <c r="D22" s="9"/>
      <c r="E22" s="9"/>
      <c r="F22" s="9"/>
      <c r="G22" s="9"/>
      <c r="J22" s="7"/>
      <c r="K22" s="7"/>
      <c r="L22" s="7"/>
    </row>
    <row customFormat="1" r="23" s="6" spans="1:17">
      <c r="A23" s="8"/>
      <c r="B23" s="9"/>
      <c r="C23" s="9"/>
      <c r="D23" s="9"/>
      <c r="E23" s="9"/>
      <c r="F23" s="9"/>
      <c r="G23" s="9"/>
      <c r="J23" s="7"/>
      <c r="K23" s="7"/>
      <c r="L23" s="7"/>
    </row>
    <row customFormat="1" r="24" s="6" spans="1:17">
      <c r="A24" s="8"/>
      <c r="B24" s="9"/>
      <c r="C24" s="9"/>
      <c r="D24" s="9"/>
      <c r="E24" s="9"/>
      <c r="F24" s="9"/>
      <c r="G24" s="9"/>
      <c r="J24" s="7"/>
      <c r="K24" s="7"/>
      <c r="L24" s="7"/>
    </row>
    <row customFormat="1" r="25" s="6" spans="1:17">
      <c r="A25" s="33"/>
      <c r="B25" s="33"/>
      <c r="C25" s="33"/>
      <c r="D25" s="33"/>
      <c r="E25" s="33"/>
      <c r="F25" s="33"/>
      <c r="G25" s="33"/>
      <c r="H25" s="33"/>
      <c r="I25" s="33"/>
      <c r="J25" s="34"/>
      <c r="K25" s="34"/>
      <c r="L25" s="7"/>
    </row>
    <row customFormat="1" ht="15.75" r="26" s="6" spans="1:17">
      <c r="A26" s="43" t="s">
        <v>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7"/>
    </row>
    <row customFormat="1" customHeight="1" ht="5.45" r="27" s="6" spans="1:17">
      <c r="A27" s="40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7"/>
    </row>
    <row customFormat="1" customHeight="1" ht="11.1" r="28" s="12" spans="1:17">
      <c r="A28" s="11" t="s">
        <v>5</v>
      </c>
      <c r="B28" s="10"/>
      <c r="J28" s="13"/>
      <c r="K28" s="42" t="s">
        <v>16</v>
      </c>
      <c r="L28" s="13"/>
    </row>
    <row customFormat="1" customHeight="1" ht="11.1" r="29" s="12" spans="1:17">
      <c r="A29" s="20" t="s">
        <v>0</v>
      </c>
      <c r="B29" s="14"/>
      <c r="C29" s="20" t="s">
        <v>1</v>
      </c>
      <c r="D29"/>
      <c r="E29" s="20" t="s">
        <v>2</v>
      </c>
      <c r="F29" s="10"/>
      <c r="G29" s="20" t="s">
        <v>3</v>
      </c>
      <c r="H29" s="15"/>
      <c r="I29" s="20" t="s">
        <v>4</v>
      </c>
      <c r="K29" s="41" t="s">
        <v>17</v>
      </c>
      <c r="L29" s="16"/>
    </row>
    <row customFormat="1" customHeight="1" hidden="1" ht="18" r="30" s="12" spans="1:17">
      <c r="A30" s="27">
        <v>2003</v>
      </c>
      <c r="B30" s="28"/>
      <c r="C30" s="29">
        <v>3541373</v>
      </c>
      <c r="D30" s="28"/>
      <c r="E30" s="29">
        <v>998396</v>
      </c>
      <c r="F30" s="29"/>
      <c r="G30" s="29">
        <v>167542</v>
      </c>
      <c r="H30" s="28"/>
      <c r="I30" s="30">
        <v>554193</v>
      </c>
      <c r="J30" s="32"/>
      <c r="K30" s="31">
        <f ref="K30:K42" si="0" t="shared">SUM(C30:J30)</f>
        <v>5261504</v>
      </c>
      <c r="L30" s="16"/>
      <c r="Q30" s="12">
        <v>2003</v>
      </c>
    </row>
    <row customFormat="1" customHeight="1" hidden="1" ht="18" r="31" s="12" spans="1:17">
      <c r="A31" s="27">
        <v>2004</v>
      </c>
      <c r="B31" s="28"/>
      <c r="C31" s="29">
        <v>3386784</v>
      </c>
      <c r="D31" s="28"/>
      <c r="E31" s="29">
        <v>991475</v>
      </c>
      <c r="F31" s="29"/>
      <c r="G31" s="29">
        <v>165818</v>
      </c>
      <c r="H31" s="28"/>
      <c r="I31" s="30">
        <v>574541</v>
      </c>
      <c r="J31" s="32"/>
      <c r="K31" s="31">
        <f si="0" t="shared"/>
        <v>5118618</v>
      </c>
      <c r="L31" s="16"/>
      <c r="Q31" s="12">
        <v>2004</v>
      </c>
    </row>
    <row customFormat="1" customHeight="1" hidden="1" ht="18" r="32" s="12" spans="1:17">
      <c r="A32" s="27">
        <v>2005</v>
      </c>
      <c r="B32" s="28"/>
      <c r="C32" s="29">
        <v>3386805</v>
      </c>
      <c r="D32" s="28"/>
      <c r="E32" s="29">
        <v>875499</v>
      </c>
      <c r="F32" s="29"/>
      <c r="G32" s="29">
        <v>146584</v>
      </c>
      <c r="H32" s="28"/>
      <c r="I32" s="30">
        <v>408432</v>
      </c>
      <c r="J32" s="32"/>
      <c r="K32" s="31">
        <f si="0" t="shared"/>
        <v>4817320</v>
      </c>
      <c r="L32" s="16"/>
      <c r="Q32" s="12">
        <v>2005</v>
      </c>
    </row>
    <row customFormat="1" customHeight="1" hidden="1" ht="18" r="33" s="12" spans="1:24">
      <c r="A33" s="27">
        <v>2006</v>
      </c>
      <c r="B33" s="28"/>
      <c r="C33" s="29">
        <v>3305766</v>
      </c>
      <c r="D33" s="28"/>
      <c r="E33" s="29">
        <v>957322</v>
      </c>
      <c r="F33" s="29"/>
      <c r="G33" s="29">
        <v>153056</v>
      </c>
      <c r="H33" s="28"/>
      <c r="I33" s="30">
        <v>374911</v>
      </c>
      <c r="J33" s="32"/>
      <c r="K33" s="31">
        <f si="0" t="shared"/>
        <v>4791055</v>
      </c>
      <c r="L33" s="16"/>
      <c r="Q33" s="12">
        <v>2006</v>
      </c>
    </row>
    <row customFormat="1" customHeight="1" ht="18" r="34" s="12" spans="1:24">
      <c r="A34" s="51">
        <f>LARGE(Data!A:A,10)</f>
        <v>2009</v>
      </c>
      <c r="B34" s="28"/>
      <c r="C34" s="45">
        <f>INDEX(Data!$A:$E,MATCH(Factbook!$A34,Data!$A:$A,0),2)</f>
        <v>2923917</v>
      </c>
      <c r="D34" s="28"/>
      <c r="E34" s="45">
        <f>INDEX(Data!$A:$E,MATCH(Factbook!$A34,Data!$A:$A,0),3)</f>
        <v>525044</v>
      </c>
      <c r="F34" s="45"/>
      <c r="G34" s="45">
        <f>INDEX(Data!$A:$E,MATCH(Factbook!$A34,Data!$A:$A,0),4)</f>
        <v>143532</v>
      </c>
      <c r="H34" s="48"/>
      <c r="I34" s="45">
        <f>INDEX(Data!$A:$E,MATCH(Factbook!$A34,Data!$A:$A,0),5)</f>
        <v>543957</v>
      </c>
      <c r="J34" s="32"/>
      <c r="K34" s="31">
        <f si="0" t="shared"/>
        <v>4136450</v>
      </c>
      <c r="L34" s="16"/>
      <c r="Q34" s="12">
        <v>2007</v>
      </c>
      <c r="S34" s="14"/>
    </row>
    <row customFormat="1" customHeight="1" ht="18" r="35" s="12" spans="1:24">
      <c r="A35" s="51">
        <f>LARGE(Data!A:A,9)</f>
        <v>2010</v>
      </c>
      <c r="B35" s="28"/>
      <c r="C35" s="45">
        <f>INDEX(Data!$A:$E,MATCH(Factbook!A35,Data!$A:$A,0),2)</f>
        <v>2848991</v>
      </c>
      <c r="D35" s="28"/>
      <c r="E35" s="45">
        <f>INDEX(Data!$A:$E,MATCH(Factbook!$A35,Data!$A:$A,0),3)</f>
        <v>527095</v>
      </c>
      <c r="F35" s="45"/>
      <c r="G35" s="45">
        <f>INDEX(Data!$A:$E,MATCH(Factbook!$A35,Data!$A:$A,0),4)</f>
        <v>135738</v>
      </c>
      <c r="H35" s="48"/>
      <c r="I35" s="45">
        <f>INDEX(Data!$A:$E,MATCH(Factbook!$A35,Data!$A:$A,0),5)</f>
        <v>586894</v>
      </c>
      <c r="J35" s="32"/>
      <c r="K35" s="31">
        <f si="0" t="shared"/>
        <v>4098718</v>
      </c>
      <c r="L35" s="16"/>
      <c r="Q35" s="12">
        <v>2008</v>
      </c>
    </row>
    <row customFormat="1" customHeight="1" ht="18" r="36" s="12" spans="1:24">
      <c r="A36" s="24">
        <f>LARGE(Data!A:A,8)</f>
        <v>2011</v>
      </c>
      <c r="B36" s="25"/>
      <c r="C36" s="46">
        <f>INDEX(Data!$A:$E,MATCH(Factbook!A36,Data!$A:$A,0),2)</f>
        <v>2987500</v>
      </c>
      <c r="D36" s="25"/>
      <c r="E36" s="46">
        <f>INDEX(Data!$A:$E,MATCH(Factbook!$A36,Data!$A:$A,0),3)</f>
        <v>472465</v>
      </c>
      <c r="F36" s="49"/>
      <c r="G36" s="46">
        <f>INDEX(Data!$A:$E,MATCH(Factbook!$A36,Data!$A:$A,0),4)</f>
        <v>145964</v>
      </c>
      <c r="H36" s="49"/>
      <c r="I36" s="46">
        <f>INDEX(Data!$A:$E,MATCH(Factbook!$A36,Data!$A:$A,0),5)</f>
        <v>522183</v>
      </c>
      <c r="J36" s="25"/>
      <c r="K36" s="26">
        <f si="0" t="shared"/>
        <v>4128112</v>
      </c>
      <c r="L36" s="16"/>
      <c r="Q36" s="12">
        <v>2009</v>
      </c>
    </row>
    <row customFormat="1" customHeight="1" ht="18" r="37" s="12" spans="1:24">
      <c r="A37" s="51">
        <f>LARGE(Data!A:A,7)</f>
        <v>2012</v>
      </c>
      <c r="B37" s="16"/>
      <c r="C37" s="47">
        <f>INDEX(Data!$A:$E,MATCH(Factbook!A37,Data!$A:$A,0),2)</f>
        <v>2953955</v>
      </c>
      <c r="D37" s="16"/>
      <c r="E37" s="47">
        <f>INDEX(Data!$A:$E,MATCH(Factbook!$A37,Data!$A:$A,0),3)</f>
        <v>464384</v>
      </c>
      <c r="F37" s="50"/>
      <c r="G37" s="47">
        <f>INDEX(Data!$A:$E,MATCH(Factbook!$A37,Data!$A:$A,0),4)</f>
        <v>124927</v>
      </c>
      <c r="H37" s="50"/>
      <c r="I37" s="47">
        <f>INDEX(Data!$A:$E,MATCH(Factbook!$A37,Data!$A:$A,0),5)</f>
        <v>411611</v>
      </c>
      <c r="J37" s="16"/>
      <c r="K37" s="14">
        <f si="0" t="shared"/>
        <v>3954877</v>
      </c>
      <c r="L37" s="16"/>
      <c r="Q37" s="12">
        <v>2010</v>
      </c>
    </row>
    <row customFormat="1" customHeight="1" ht="18" r="38" s="12" spans="1:24">
      <c r="A38" s="51">
        <f>LARGE(Data!A:A,6)</f>
        <v>2013</v>
      </c>
      <c r="B38" s="16"/>
      <c r="C38" s="47">
        <f>INDEX(Data!$A:$E,MATCH(Factbook!A38,Data!$A:$A,0),2)</f>
        <v>2760613</v>
      </c>
      <c r="D38" s="16"/>
      <c r="E38" s="47">
        <f>INDEX(Data!$A:$E,MATCH(Factbook!$A38,Data!$A:$A,0),3)</f>
        <v>395415</v>
      </c>
      <c r="F38" s="50"/>
      <c r="G38" s="47">
        <f>INDEX(Data!$A:$E,MATCH(Factbook!$A38,Data!$A:$A,0),4)</f>
        <v>117838</v>
      </c>
      <c r="H38" s="50"/>
      <c r="I38" s="47">
        <f>INDEX(Data!$A:$E,MATCH(Factbook!$A38,Data!$A:$A,0),5)</f>
        <v>362504</v>
      </c>
      <c r="J38" s="16"/>
      <c r="K38" s="14">
        <f si="0" t="shared"/>
        <v>3636370</v>
      </c>
      <c r="L38" s="16"/>
      <c r="P38" s="36"/>
      <c r="Q38" s="12">
        <v>2011</v>
      </c>
      <c r="S38" s="38"/>
      <c r="T38" s="37"/>
      <c r="U38" s="37"/>
      <c r="V38"/>
      <c r="W38" s="26"/>
    </row>
    <row customFormat="1" customHeight="1" ht="18" r="39" s="12" spans="1:24">
      <c r="A39" s="24">
        <f>LARGE(Data!A:A,5)</f>
        <v>2014</v>
      </c>
      <c r="B39" s="25"/>
      <c r="C39" s="46">
        <f>INDEX(Data!$A:$E,MATCH(Factbook!A39,Data!$A:$A,0),2)</f>
        <v>2613350</v>
      </c>
      <c r="D39" s="25"/>
      <c r="E39" s="46">
        <f>INDEX(Data!$A:$E,MATCH(Factbook!$A39,Data!$A:$A,0),3)</f>
        <v>345500</v>
      </c>
      <c r="F39" s="49"/>
      <c r="G39" s="46">
        <f>INDEX(Data!$A:$E,MATCH(Factbook!$A39,Data!$A:$A,0),4)</f>
        <v>78160</v>
      </c>
      <c r="H39" s="49"/>
      <c r="I39" s="46">
        <f>INDEX(Data!$A:$E,MATCH(Factbook!$A39,Data!$A:$A,0),5)</f>
        <v>299482</v>
      </c>
      <c r="J39" s="25"/>
      <c r="K39" s="26">
        <f si="0" t="shared"/>
        <v>3336492</v>
      </c>
      <c r="L39" s="16"/>
      <c r="Q39" s="12">
        <v>2012</v>
      </c>
    </row>
    <row customFormat="1" customHeight="1" ht="18" r="40" s="12" spans="1:24">
      <c r="A40" s="51">
        <f>LARGE(Data!A:A,4)</f>
        <v>2015</v>
      </c>
      <c r="B40" s="16"/>
      <c r="C40" s="47">
        <f>INDEX(Data!$A:$E,MATCH(Factbook!A40,Data!$A:$A,0),2)</f>
        <v>2513051</v>
      </c>
      <c r="D40" s="16"/>
      <c r="E40" s="47">
        <f>INDEX(Data!$A:$E,MATCH(Factbook!$A40,Data!$A:$A,0),3)</f>
        <v>334224</v>
      </c>
      <c r="F40" s="50"/>
      <c r="G40" s="47">
        <f>INDEX(Data!$A:$E,MATCH(Factbook!$A40,Data!$A:$A,0),4)</f>
        <v>80805</v>
      </c>
      <c r="H40" s="50"/>
      <c r="I40" s="47">
        <f>INDEX(Data!$A:$E,MATCH(Factbook!$A40,Data!$A:$A,0),5)</f>
        <v>326759</v>
      </c>
      <c r="J40" s="16"/>
      <c r="K40" s="14">
        <f si="0" t="shared"/>
        <v>3254839</v>
      </c>
      <c r="L40" s="16"/>
      <c r="Q40" s="12">
        <v>2013</v>
      </c>
    </row>
    <row customFormat="1" customHeight="1" ht="18" r="41" s="12" spans="1:24">
      <c r="A41" s="51">
        <f>LARGE(Data!A:A,3)</f>
        <v>2016</v>
      </c>
      <c r="B41" s="16"/>
      <c r="C41" s="47">
        <f>INDEX(Data!$A:$E,MATCH(Factbook!A41,Data!$A:$A,0),2)</f>
        <v>2513051</v>
      </c>
      <c r="D41" s="16"/>
      <c r="E41" s="47">
        <f>INDEX(Data!$A:$E,MATCH(Factbook!$A41,Data!$A:$A,0),3)</f>
        <v>334224</v>
      </c>
      <c r="F41" s="50"/>
      <c r="G41" s="47">
        <f>INDEX(Data!$A:$E,MATCH(Factbook!$A41,Data!$A:$A,0),4)</f>
        <v>80805</v>
      </c>
      <c r="H41" s="50"/>
      <c r="I41" s="47">
        <f>INDEX(Data!$A:$E,MATCH(Factbook!$A41,Data!$A:$A,0),5)</f>
        <v>326759</v>
      </c>
      <c r="J41" s="16"/>
      <c r="K41" s="14">
        <f si="0" t="shared"/>
        <v>3254839</v>
      </c>
      <c r="L41" s="16"/>
      <c r="Q41" s="12">
        <v>2014</v>
      </c>
    </row>
    <row customFormat="1" customHeight="1" ht="18" r="42" s="12" spans="1:24">
      <c r="A42" s="24">
        <f>LARGE(Data!A:A,2)</f>
        <v>2017</v>
      </c>
      <c r="B42" s="25"/>
      <c r="C42" s="46">
        <f>INDEX(Data!$A:$E,MATCH(Factbook!A42,Data!$A:$A,0),2)</f>
        <v>2315465</v>
      </c>
      <c r="D42" s="25"/>
      <c r="E42" s="46">
        <f>INDEX(Data!$A:$E,MATCH(Factbook!$A42,Data!$A:$A,0),3)</f>
        <v>307881</v>
      </c>
      <c r="F42" s="49"/>
      <c r="G42" s="46">
        <f>INDEX(Data!$A:$E,MATCH(Factbook!$A42,Data!$A:$A,0),4)</f>
        <v>107806</v>
      </c>
      <c r="H42" s="49"/>
      <c r="I42" s="46">
        <f>INDEX(Data!$A:$E,MATCH(Factbook!$A42,Data!$A:$A,0),5)</f>
        <v>140008</v>
      </c>
      <c r="J42" s="25"/>
      <c r="K42" s="26">
        <f si="0" t="shared"/>
        <v>2871160</v>
      </c>
      <c r="L42" s="16"/>
      <c r="Q42" s="12">
        <v>2015</v>
      </c>
    </row>
    <row customFormat="1" customHeight="1" ht="18" r="43" s="12" spans="1:24">
      <c r="A43" s="51">
        <f>LARGE(Data!A:A,1)</f>
        <v>2018</v>
      </c>
      <c r="B43" s="16"/>
      <c r="C43" s="47">
        <f>INDEX(Data!$A:$E,MATCH(Factbook!A43,Data!$A:$A,0),2)</f>
        <v>2121434.5</v>
      </c>
      <c r="D43" s="16"/>
      <c r="E43" s="47">
        <f>INDEX(Data!$A:$E,MATCH(Factbook!$A43,Data!$A:$A,0),3)</f>
        <v>292037.53000000003</v>
      </c>
      <c r="F43" s="50"/>
      <c r="G43" s="47">
        <f>INDEX(Data!$A:$E,MATCH(Factbook!$A43,Data!$A:$A,0),4)</f>
        <v>78858.49000000002</v>
      </c>
      <c r="H43" s="50"/>
      <c r="I43" s="47">
        <f>INDEX(Data!$A:$E,MATCH(Factbook!$A43,Data!$A:$A,0),5)</f>
        <v>112981.58</v>
      </c>
      <c r="J43" s="16"/>
      <c r="K43" s="14">
        <f>SUM(C43:J43)</f>
        <v>2605312.1000000006</v>
      </c>
      <c r="L43" s="16"/>
      <c r="Q43" s="12">
        <v>2016</v>
      </c>
    </row>
    <row customFormat="1" customHeight="1" ht="18" r="44" s="12" spans="1:24">
      <c r="A44" s="18"/>
      <c r="B44" s="16"/>
      <c r="C44" s="17"/>
      <c r="D44" s="16"/>
      <c r="E44" s="17"/>
      <c r="F44" s="16"/>
      <c r="G44" s="17"/>
      <c r="I44" s="19"/>
      <c r="J44" s="16"/>
      <c r="K44" s="14"/>
      <c r="L44" s="16"/>
    </row>
    <row customFormat="1" customHeight="1" ht="12" r="45" s="12" spans="1:24">
      <c r="A45" s="35" t="s">
        <v>18</v>
      </c>
      <c r="B45" s="16"/>
      <c r="D45" s="16"/>
      <c r="E45" s="16"/>
      <c r="F45" s="16"/>
      <c r="G45" s="17"/>
      <c r="J45" s="16"/>
      <c r="K45" s="16"/>
      <c r="L45" s="16"/>
    </row>
    <row customFormat="1" customHeight="1" ht="12" r="46" s="12" spans="1:24">
      <c r="A46" s="35" t="s">
        <v>7</v>
      </c>
      <c r="J46" s="16"/>
      <c r="K46" s="16"/>
      <c r="L46" s="16"/>
      <c r="S46" s="52"/>
      <c r="X46" s="52"/>
    </row>
    <row customFormat="1" customHeight="1" ht="12" r="47" s="12" spans="1:24">
      <c r="A47" s="35" t="s">
        <v>8</v>
      </c>
      <c r="J47" s="16"/>
      <c r="K47" s="16"/>
      <c r="L47" s="16"/>
      <c r="S47" s="52"/>
      <c r="T47" s="54"/>
      <c r="U47" s="54"/>
      <c r="V47" s="55"/>
      <c r="W47" s="54"/>
      <c r="X47" s="52"/>
    </row>
    <row customFormat="1" customHeight="1" ht="12" r="48" s="12" spans="1:24">
      <c r="A48" s="12" t="s">
        <v>6</v>
      </c>
      <c r="J48" s="16"/>
      <c r="K48" s="16"/>
      <c r="L48" s="16"/>
      <c r="S48" s="52"/>
      <c r="T48" s="54"/>
      <c r="U48" s="54"/>
      <c r="V48" s="55"/>
      <c r="W48" s="54"/>
      <c r="X48" s="52"/>
    </row>
    <row customFormat="1" customHeight="1" ht="15" r="49" s="12" spans="1:24">
      <c r="J49" s="16"/>
      <c r="K49" s="16"/>
      <c r="L49" s="16"/>
      <c r="S49" s="52"/>
      <c r="T49" s="54"/>
      <c r="U49" s="54"/>
      <c r="V49" s="55"/>
      <c r="W49" s="54"/>
      <c r="X49" s="52"/>
    </row>
    <row customFormat="1" r="50" s="12" spans="1:24">
      <c r="A50" s="35"/>
      <c r="B50" s="6"/>
      <c r="C50" s="6"/>
      <c r="D50" s="6"/>
      <c r="E50" s="6"/>
      <c r="F50" s="6"/>
      <c r="G50" s="6"/>
      <c r="H50" s="6"/>
      <c r="I50" s="6"/>
      <c r="J50" s="7"/>
      <c r="K50" s="7"/>
      <c r="L50" s="7"/>
      <c r="S50" s="52"/>
      <c r="T50" s="53" t="s">
        <v>1</v>
      </c>
      <c r="U50" s="53" t="s">
        <v>2</v>
      </c>
      <c r="V50" s="53" t="s">
        <v>4</v>
      </c>
      <c r="W50" s="53" t="s">
        <v>3</v>
      </c>
      <c r="X50" s="52"/>
    </row>
    <row customFormat="1" r="51" s="12" spans="1:24">
      <c r="J51" s="16"/>
      <c r="K51" s="16"/>
      <c r="L51" s="16"/>
      <c r="S51" s="52" t="str">
        <f>"FY "&amp;A34</f>
        <v>FY 2009</v>
      </c>
      <c r="T51" s="54">
        <f>C34/1000</f>
        <v>2923.9169999999999</v>
      </c>
      <c r="U51" s="54">
        <f>E34/1000</f>
        <v>525.04399999999998</v>
      </c>
      <c r="V51" s="55">
        <f>I34/1000</f>
        <v>543.95699999999999</v>
      </c>
      <c r="W51" s="54">
        <f>G34/1000</f>
        <v>143.53200000000001</v>
      </c>
      <c r="X51" s="52"/>
    </row>
    <row customFormat="1" r="52" s="12" spans="1:24">
      <c r="J52" s="16"/>
      <c r="K52" s="16"/>
      <c r="L52" s="16"/>
      <c r="S52" s="52" t="str">
        <f ref="S52:S60" si="1" t="shared">"FY "&amp;A35</f>
        <v>FY 2010</v>
      </c>
      <c r="T52" s="54">
        <f ref="T52:T60" si="2" t="shared">C35/1000</f>
        <v>2848.991</v>
      </c>
      <c r="U52" s="54">
        <f ref="U52:U60" si="3" t="shared">E35/1000</f>
        <v>527.09500000000003</v>
      </c>
      <c r="V52" s="55">
        <f ref="V52:V60" si="4" t="shared">I35/1000</f>
        <v>586.89400000000001</v>
      </c>
      <c r="W52" s="54">
        <f ref="W52:W60" si="5" t="shared">G35/1000</f>
        <v>135.738</v>
      </c>
      <c r="X52" s="52"/>
    </row>
    <row customFormat="1" r="53" s="12" spans="1:24">
      <c r="J53" s="16"/>
      <c r="K53" s="16"/>
      <c r="L53" s="16"/>
      <c r="S53" s="52" t="str">
        <f si="1" t="shared"/>
        <v>FY 2011</v>
      </c>
      <c r="T53" s="54">
        <f si="2" t="shared"/>
        <v>2987.5</v>
      </c>
      <c r="U53" s="54">
        <f si="3" t="shared"/>
        <v>472.46499999999997</v>
      </c>
      <c r="V53" s="55">
        <f si="4" t="shared"/>
        <v>522.18299999999999</v>
      </c>
      <c r="W53" s="54">
        <f si="5" t="shared"/>
        <v>145.964</v>
      </c>
      <c r="X53" s="52"/>
    </row>
    <row customFormat="1" r="54" s="12" spans="1:24">
      <c r="J54" s="16"/>
      <c r="K54" s="16"/>
      <c r="L54" s="16"/>
      <c r="S54" s="52" t="str">
        <f si="1" t="shared"/>
        <v>FY 2012</v>
      </c>
      <c r="T54" s="54">
        <f si="2" t="shared"/>
        <v>2953.9549999999999</v>
      </c>
      <c r="U54" s="54">
        <f si="3" t="shared"/>
        <v>464.38400000000001</v>
      </c>
      <c r="V54" s="55">
        <f si="4" t="shared"/>
        <v>411.61099999999999</v>
      </c>
      <c r="W54" s="54">
        <f si="5" t="shared"/>
        <v>124.92700000000001</v>
      </c>
      <c r="X54" s="52"/>
    </row>
    <row customFormat="1" r="55" s="12" spans="1:24">
      <c r="J55" s="16"/>
      <c r="K55" s="16"/>
      <c r="L55" s="16"/>
      <c r="S55" s="52" t="str">
        <f si="1" t="shared"/>
        <v>FY 2013</v>
      </c>
      <c r="T55" s="54">
        <f si="2" t="shared"/>
        <v>2760.6129999999998</v>
      </c>
      <c r="U55" s="54">
        <f si="3" t="shared"/>
        <v>395.41500000000002</v>
      </c>
      <c r="V55" s="55">
        <f si="4" t="shared"/>
        <v>362.50400000000002</v>
      </c>
      <c r="W55" s="54">
        <f si="5" t="shared"/>
        <v>117.83799999999999</v>
      </c>
      <c r="X55" s="52"/>
    </row>
    <row customFormat="1" r="56" s="12" spans="1:24">
      <c r="J56" s="16"/>
      <c r="K56" s="16"/>
      <c r="L56" s="16"/>
      <c r="S56" s="52" t="str">
        <f si="1" t="shared"/>
        <v>FY 2014</v>
      </c>
      <c r="T56" s="54">
        <f si="2" t="shared"/>
        <v>2613.35</v>
      </c>
      <c r="U56" s="54">
        <f si="3" t="shared"/>
        <v>345.5</v>
      </c>
      <c r="V56" s="55">
        <f si="4" t="shared"/>
        <v>299.48200000000003</v>
      </c>
      <c r="W56" s="54">
        <f si="5" t="shared"/>
        <v>78.16</v>
      </c>
      <c r="X56" s="52"/>
    </row>
    <row customFormat="1" r="57" s="12" spans="1:24">
      <c r="J57" s="16"/>
      <c r="K57" s="16"/>
      <c r="L57" s="16"/>
      <c r="S57" s="52" t="str">
        <f si="1" t="shared"/>
        <v>FY 2015</v>
      </c>
      <c r="T57" s="54">
        <f si="2" t="shared"/>
        <v>2513.0509999999999</v>
      </c>
      <c r="U57" s="54">
        <f si="3" t="shared"/>
        <v>334.22399999999999</v>
      </c>
      <c r="V57" s="55">
        <f si="4" t="shared"/>
        <v>326.75900000000001</v>
      </c>
      <c r="W57" s="54">
        <f si="5" t="shared"/>
        <v>80.805000000000007</v>
      </c>
      <c r="X57" s="52"/>
    </row>
    <row customFormat="1" r="58" s="12" spans="1:24">
      <c r="J58" s="16"/>
      <c r="K58" s="16"/>
      <c r="L58" s="16"/>
      <c r="S58" s="52" t="str">
        <f si="1" t="shared"/>
        <v>FY 2016</v>
      </c>
      <c r="T58" s="54">
        <f si="2" t="shared"/>
        <v>2513.0509999999999</v>
      </c>
      <c r="U58" s="54">
        <f si="3" t="shared"/>
        <v>334.22399999999999</v>
      </c>
      <c r="V58" s="55">
        <f si="4" t="shared"/>
        <v>326.75900000000001</v>
      </c>
      <c r="W58" s="54">
        <f si="5" t="shared"/>
        <v>80.805000000000007</v>
      </c>
      <c r="X58" s="52"/>
    </row>
    <row customFormat="1" r="59" s="12" spans="1:24">
      <c r="J59" s="16"/>
      <c r="K59" s="16"/>
      <c r="L59" s="16"/>
      <c r="S59" s="52" t="str">
        <f si="1" t="shared"/>
        <v>FY 2017</v>
      </c>
      <c r="T59" s="54">
        <f si="2" t="shared"/>
        <v>2315.4650000000001</v>
      </c>
      <c r="U59" s="54">
        <f si="3" t="shared"/>
        <v>307.88099999999997</v>
      </c>
      <c r="V59" s="55">
        <f si="4" t="shared"/>
        <v>140.00800000000001</v>
      </c>
      <c r="W59" s="54">
        <f si="5" t="shared"/>
        <v>107.806</v>
      </c>
      <c r="X59" s="52"/>
    </row>
    <row customFormat="1" r="60" s="12" spans="1:24">
      <c r="J60" s="16"/>
      <c r="K60" s="16"/>
      <c r="L60" s="16"/>
      <c r="S60" s="52" t="str">
        <f si="1" t="shared"/>
        <v>FY 2018</v>
      </c>
      <c r="T60" s="54">
        <f si="2" t="shared"/>
        <v>2121.4344999999998</v>
      </c>
      <c r="U60" s="54">
        <f si="3" t="shared"/>
        <v>292.03753</v>
      </c>
      <c r="V60" s="55">
        <f si="4" t="shared"/>
        <v>112.98158000000001</v>
      </c>
      <c r="W60" s="54">
        <f si="5" t="shared"/>
        <v>78.858490000000018</v>
      </c>
      <c r="X60" s="52"/>
    </row>
    <row customFormat="1" r="61" s="12" spans="1:24">
      <c r="J61" s="16"/>
      <c r="K61" s="16"/>
      <c r="L61" s="16"/>
    </row>
    <row customFormat="1" r="62" s="12" spans="1:24">
      <c r="J62" s="16"/>
      <c r="K62" s="16"/>
      <c r="L62" s="16"/>
    </row>
    <row customFormat="1" r="63" s="12" spans="1:24">
      <c r="J63" s="16"/>
      <c r="K63" s="16"/>
      <c r="L63" s="16"/>
    </row>
    <row customFormat="1" r="64" s="12" spans="1:24">
      <c r="J64" s="16"/>
      <c r="K64" s="16"/>
      <c r="L64" s="16"/>
    </row>
    <row customFormat="1" r="65" s="12" spans="1:21">
      <c r="J65" s="16"/>
      <c r="K65" s="16"/>
      <c r="L65" s="16"/>
    </row>
    <row customFormat="1" r="66" s="12" spans="1:21">
      <c r="J66" s="16"/>
      <c r="K66" s="16"/>
      <c r="L66" s="16"/>
    </row>
    <row customFormat="1" r="67" s="12" spans="1:21">
      <c r="J67" s="16"/>
      <c r="K67" s="16"/>
      <c r="L67" s="16"/>
    </row>
    <row customFormat="1" r="68" s="12" spans="1:21">
      <c r="J68" s="16"/>
      <c r="K68" s="16"/>
      <c r="L68" s="16"/>
    </row>
    <row customFormat="1" r="69" s="12" spans="1:21">
      <c r="A69" s="11"/>
      <c r="B69" s="11"/>
      <c r="C69" s="11"/>
      <c r="D69" s="11"/>
      <c r="J69" s="16"/>
      <c r="K69" s="16"/>
      <c r="L69" s="16"/>
    </row>
    <row customFormat="1" r="70" s="12" spans="1:21">
      <c r="A70" s="10"/>
      <c r="B70" s="10"/>
      <c r="C70" s="10"/>
      <c r="D70" s="10"/>
      <c r="F70" s="14"/>
      <c r="H70" s="16"/>
      <c r="L70" s="16"/>
      <c r="Q70" s="11"/>
      <c r="R70" s="11"/>
      <c r="S70" s="11"/>
      <c r="T70" s="11"/>
      <c r="U70" s="11"/>
    </row>
    <row customFormat="1" r="71" s="12" spans="1:21">
      <c r="A71" s="17"/>
      <c r="B71" s="17"/>
      <c r="C71" s="17"/>
      <c r="D71" s="14"/>
      <c r="F71" s="14"/>
      <c r="H71" s="16"/>
      <c r="L71" s="16"/>
      <c r="P71"/>
      <c r="Q71" s="17"/>
      <c r="R71" s="17"/>
      <c r="S71" s="17"/>
      <c r="T71" s="19"/>
      <c r="U71" s="17"/>
    </row>
    <row customFormat="1" r="72" s="12" spans="1:21">
      <c r="A72" s="14"/>
      <c r="B72" s="14"/>
      <c r="C72" s="14"/>
      <c r="D72" s="14"/>
      <c r="F72" s="14"/>
      <c r="H72" s="16"/>
      <c r="L72" s="16"/>
      <c r="P72"/>
      <c r="Q72" s="17"/>
      <c r="R72" s="17"/>
      <c r="S72" s="17"/>
      <c r="T72" s="19"/>
      <c r="U72" s="17"/>
    </row>
    <row customFormat="1" r="73" s="12" spans="1:21">
      <c r="D73" s="17"/>
      <c r="F73" s="17"/>
      <c r="H73" s="16"/>
      <c r="L73" s="16"/>
      <c r="P73"/>
      <c r="Q73" s="17"/>
      <c r="R73" s="17"/>
      <c r="S73" s="17"/>
      <c r="T73" s="19"/>
      <c r="U73" s="17"/>
    </row>
    <row customFormat="1" r="74" s="12" spans="1:21">
      <c r="E74" s="10"/>
      <c r="G74" s="16"/>
      <c r="H74" s="16"/>
      <c r="L74" s="16"/>
      <c r="P74"/>
      <c r="Q74" s="17"/>
      <c r="R74" s="17"/>
      <c r="S74" s="17"/>
      <c r="T74" s="19"/>
      <c r="U74" s="17"/>
    </row>
    <row customFormat="1" r="75" s="12" spans="1:21">
      <c r="H75" s="16"/>
      <c r="L75" s="16"/>
      <c r="P75"/>
      <c r="Q75" s="17"/>
      <c r="R75" s="17"/>
      <c r="S75" s="17"/>
      <c r="T75" s="19"/>
      <c r="U75" s="17"/>
    </row>
    <row customFormat="1" r="76" s="12" spans="1:21">
      <c r="H76" s="16"/>
      <c r="L76" s="16"/>
      <c r="P76"/>
      <c r="Q76" s="11"/>
      <c r="R76" s="11"/>
      <c r="S76" s="11"/>
      <c r="T76" s="11"/>
    </row>
    <row customFormat="1" r="77" s="12" spans="1:21">
      <c r="H77" s="16"/>
      <c r="L77" s="16"/>
      <c r="P77"/>
      <c r="Q77"/>
      <c r="R77"/>
      <c r="S77"/>
      <c r="T77"/>
      <c r="U77"/>
    </row>
    <row customFormat="1" r="78" s="12" spans="1:21">
      <c r="H78" s="16"/>
      <c r="L78" s="16"/>
      <c r="P78"/>
      <c r="Q78"/>
      <c r="R78"/>
      <c r="S78"/>
      <c r="T78"/>
      <c r="U78"/>
    </row>
    <row customFormat="1" r="79" s="12" spans="1:21">
      <c r="H79" s="16"/>
      <c r="L79" s="16"/>
      <c r="P79"/>
      <c r="Q79"/>
      <c r="R79"/>
      <c r="S79"/>
      <c r="T79"/>
      <c r="U79"/>
    </row>
    <row customFormat="1" r="80" s="12" spans="1:21">
      <c r="J80" s="16"/>
      <c r="K80" s="16"/>
      <c r="L80" s="16"/>
      <c r="P80"/>
      <c r="Q80"/>
      <c r="R80"/>
      <c r="S80"/>
      <c r="T80"/>
      <c r="U80"/>
    </row>
    <row customFormat="1" r="81" s="12" spans="8:21">
      <c r="I81" s="16"/>
      <c r="J81" s="16"/>
      <c r="K81" s="16"/>
      <c r="L81" s="16"/>
      <c r="P81"/>
      <c r="Q81"/>
      <c r="R81"/>
      <c r="S81"/>
      <c r="T81"/>
      <c r="U81"/>
    </row>
    <row customFormat="1" r="82" s="12" spans="8:21">
      <c r="I82" s="16"/>
      <c r="J82" s="16"/>
      <c r="K82" s="16"/>
      <c r="L82" s="16"/>
      <c r="P82"/>
      <c r="Q82"/>
      <c r="R82"/>
      <c r="S82"/>
      <c r="T82"/>
      <c r="U82"/>
    </row>
    <row customFormat="1" r="83" s="12" spans="8:21">
      <c r="H83"/>
      <c r="P83"/>
      <c r="Q83"/>
      <c r="R83"/>
      <c r="S83"/>
      <c r="T83"/>
      <c r="U83"/>
    </row>
    <row r="97" spans="1:5">
      <c r="A97" s="12"/>
      <c r="B97" s="14"/>
      <c r="C97" s="14"/>
      <c r="D97" s="14"/>
      <c r="E97" s="14"/>
    </row>
    <row r="98" spans="1:5">
      <c r="A98" s="12"/>
      <c r="B98" s="14"/>
      <c r="C98" s="14"/>
      <c r="D98" s="14"/>
      <c r="E98" s="14"/>
    </row>
    <row r="99" spans="1:5">
      <c r="A99" s="12"/>
      <c r="B99" s="14"/>
      <c r="C99" s="14"/>
      <c r="D99" s="14"/>
      <c r="E99" s="14"/>
    </row>
    <row r="100" spans="1:5">
      <c r="A100" s="16"/>
      <c r="B100" s="17"/>
      <c r="C100" s="14"/>
      <c r="D100" s="17"/>
      <c r="E100" s="17"/>
    </row>
    <row r="101" spans="1:5">
      <c r="A101" s="1"/>
      <c r="B101" s="3"/>
      <c r="C101" s="14"/>
      <c r="D101" s="3"/>
      <c r="E101" s="3"/>
    </row>
    <row r="102" spans="1:5">
      <c r="A102" s="1"/>
      <c r="B102" s="3"/>
      <c r="C102" s="14"/>
      <c r="D102" s="3"/>
      <c r="E102" s="3"/>
    </row>
    <row r="103" spans="1:5">
      <c r="A103" s="1"/>
      <c r="B103" s="3"/>
      <c r="C103" s="14"/>
      <c r="D103" s="3"/>
      <c r="E103" s="3"/>
    </row>
    <row r="104" spans="1:5">
      <c r="A104" s="2"/>
      <c r="B104" s="3"/>
      <c r="C104" s="14"/>
      <c r="D104" s="5"/>
      <c r="E104" s="4"/>
    </row>
    <row r="105" spans="1:5">
      <c r="B105" s="4"/>
      <c r="C105" s="14"/>
      <c r="E105" s="4"/>
    </row>
    <row r="106" spans="1:5">
      <c r="B106" s="4"/>
      <c r="C106" s="14"/>
      <c r="E106" s="4"/>
    </row>
    <row r="107" spans="1:5">
      <c r="B107" s="4"/>
      <c r="C107" s="14"/>
      <c r="E107" s="4"/>
    </row>
    <row r="108" spans="1:5">
      <c r="B108" s="1"/>
      <c r="C108" s="1"/>
      <c r="D108" s="1"/>
    </row>
    <row r="109" spans="1:5">
      <c r="B109" s="1"/>
      <c r="C109" s="1"/>
      <c r="D109" s="1"/>
    </row>
  </sheetData>
  <phoneticPr fontId="0" type="noConversion"/>
  <pageMargins bottom="1" footer="0.25" header="0.5" left="0.5" right="0.5" top="0.7"/>
  <pageSetup cellComments="atEnd" orientation="portrait" r:id="rId1"/>
  <headerFooter>
    <oddFooter><![CDATA[&L&8Sources:  Department on Aging and U.S. Census Bureau
LSA Staff Contact:  Jess Benson (515.281.4611) &Ujess.benson@legis.iowa.gov &9
&C&G
&R&G]]></oddFooter>
  </headerFooter>
  <ignoredErrors>
    <ignoredError sqref="A42 A39 A36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F17"/>
  <sheetViews>
    <sheetView workbookViewId="0">
      <selection activeCell="V25" sqref="V24:V25"/>
    </sheetView>
  </sheetViews>
  <sheetFormatPr defaultRowHeight="12"/>
  <cols>
    <col min="1" max="1" bestFit="true" customWidth="true" width="9.42578125" collapsed="false"/>
    <col min="2" max="2" bestFit="true" customWidth="true" width="10.0" collapsed="false"/>
    <col min="3" max="4" bestFit="true" customWidth="true" width="8.5703125" collapsed="false"/>
    <col min="5" max="5" bestFit="true" customWidth="true" width="9.5703125" collapsed="false"/>
  </cols>
  <sheetData>
    <row r="1" spans="1:5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>
      <c r="A2">
        <v>2003</v>
      </c>
      <c r="B2">
        <v>3541373</v>
      </c>
      <c r="C2">
        <v>998396</v>
      </c>
      <c r="D2">
        <v>167542</v>
      </c>
      <c r="E2">
        <v>554193</v>
      </c>
    </row>
    <row r="3" spans="1:5">
      <c r="A3">
        <v>2004</v>
      </c>
      <c r="B3">
        <v>3386784</v>
      </c>
      <c r="C3">
        <v>991475</v>
      </c>
      <c r="D3">
        <v>165818</v>
      </c>
      <c r="E3">
        <v>574541</v>
      </c>
    </row>
    <row r="4" spans="1:5">
      <c r="A4">
        <v>2005</v>
      </c>
      <c r="B4">
        <v>3386805</v>
      </c>
      <c r="C4">
        <v>875499</v>
      </c>
      <c r="D4">
        <v>146584</v>
      </c>
      <c r="E4">
        <v>408432</v>
      </c>
    </row>
    <row r="5" spans="1:5">
      <c r="A5">
        <v>2006</v>
      </c>
      <c r="B5">
        <v>3305766</v>
      </c>
      <c r="C5">
        <v>957322</v>
      </c>
      <c r="D5">
        <v>153056</v>
      </c>
      <c r="E5">
        <v>374911</v>
      </c>
    </row>
    <row r="6" spans="1:5">
      <c r="A6">
        <v>2007</v>
      </c>
      <c r="B6">
        <v>3260273</v>
      </c>
      <c r="C6">
        <v>678594</v>
      </c>
      <c r="D6">
        <v>153119</v>
      </c>
      <c r="E6">
        <v>380814</v>
      </c>
    </row>
    <row r="7" spans="1:5">
      <c r="A7">
        <v>2008</v>
      </c>
      <c r="B7">
        <v>3032891</v>
      </c>
      <c r="C7">
        <v>492654</v>
      </c>
      <c r="D7">
        <v>153579</v>
      </c>
      <c r="E7">
        <v>404093</v>
      </c>
    </row>
    <row r="8" spans="1:5">
      <c r="A8">
        <v>2009</v>
      </c>
      <c r="B8">
        <v>2923917</v>
      </c>
      <c r="C8">
        <v>525044</v>
      </c>
      <c r="D8">
        <v>143532</v>
      </c>
      <c r="E8">
        <v>543957</v>
      </c>
    </row>
    <row r="9" spans="1:5">
      <c r="A9">
        <v>2010</v>
      </c>
      <c r="B9">
        <v>2848991</v>
      </c>
      <c r="C9">
        <v>527095</v>
      </c>
      <c r="D9">
        <v>135738</v>
      </c>
      <c r="E9">
        <v>586894</v>
      </c>
    </row>
    <row r="10" spans="1:5">
      <c r="A10">
        <v>2011</v>
      </c>
      <c r="B10">
        <v>2987500</v>
      </c>
      <c r="C10">
        <v>472465</v>
      </c>
      <c r="D10">
        <v>145964</v>
      </c>
      <c r="E10">
        <v>522183</v>
      </c>
    </row>
    <row r="11" spans="1:5">
      <c r="A11">
        <v>2012</v>
      </c>
      <c r="B11">
        <v>2953955</v>
      </c>
      <c r="C11">
        <v>464384</v>
      </c>
      <c r="D11">
        <v>124927</v>
      </c>
      <c r="E11">
        <v>411611</v>
      </c>
    </row>
    <row r="12" spans="1:5">
      <c r="A12">
        <v>2013</v>
      </c>
      <c r="B12">
        <v>2760613</v>
      </c>
      <c r="C12">
        <v>395415</v>
      </c>
      <c r="D12">
        <v>117838</v>
      </c>
      <c r="E12">
        <v>362504</v>
      </c>
    </row>
    <row r="13" spans="1:5">
      <c r="A13">
        <v>2014</v>
      </c>
      <c r="B13">
        <v>2613350</v>
      </c>
      <c r="C13">
        <v>345500</v>
      </c>
      <c r="D13">
        <v>78160</v>
      </c>
      <c r="E13">
        <v>299482</v>
      </c>
    </row>
    <row r="14" spans="1:5">
      <c r="A14">
        <v>2015</v>
      </c>
      <c r="B14">
        <v>2513051</v>
      </c>
      <c r="C14">
        <v>334224</v>
      </c>
      <c r="D14">
        <v>80805</v>
      </c>
      <c r="E14">
        <v>326759</v>
      </c>
    </row>
    <row r="15" spans="1:5">
      <c r="A15">
        <v>2016</v>
      </c>
      <c r="B15">
        <v>2513051</v>
      </c>
      <c r="C15">
        <v>334224</v>
      </c>
      <c r="D15">
        <v>80805</v>
      </c>
      <c r="E15">
        <v>326759</v>
      </c>
    </row>
    <row r="16" spans="1:5">
      <c r="A16">
        <v>2017</v>
      </c>
      <c r="B16">
        <v>2315465</v>
      </c>
      <c r="C16">
        <v>307881</v>
      </c>
      <c r="D16">
        <v>107806</v>
      </c>
      <c r="E16">
        <v>140008</v>
      </c>
    </row>
    <row ht="12.75" r="17" spans="1:5">
      <c r="A17">
        <v>2018</v>
      </c>
      <c r="B17" s="56">
        <v>2121434.5</v>
      </c>
      <c r="C17" s="56">
        <v>292037.53000000003</v>
      </c>
      <c r="D17" s="56">
        <v>78858.49000000002</v>
      </c>
      <c r="E17" s="56">
        <v>112981.58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baseType="lpstr" size="3">
      <vt:lpstr>Factbook</vt:lpstr>
      <vt:lpstr>Data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2007-01-12T18:13:04Z</dcterms:created>
  <dc:creator>Broich, Adam [LEGIS]</dc:creator>
  <cp:lastModifiedBy>Benson, Jess [LEGIS]</cp:lastModifiedBy>
  <cp:lastPrinted>2018-07-31T15:56:55Z</cp:lastPrinted>
  <dcterms:modified xsi:type="dcterms:W3CDTF">2018-11-14T14:19:57Z</dcterms:modified>
</cp:coreProperties>
</file>