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4590" windowWidth="9315" xWindow="120" yWindow="75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Factbook!$B$1:$N$58</definedName>
  </definedNames>
  <calcPr calcId="145621"/>
</workbook>
</file>

<file path=xl/calcChain.xml><?xml version="1.0" encoding="utf-8"?>
<calcChain xmlns="http://schemas.openxmlformats.org/spreadsheetml/2006/main">
  <c i="2" l="1" r="AX17"/>
  <c i="2" l="1" r="AX16"/>
  <c i="2" l="1" r="AX15"/>
  <c i="2" l="1" r="AX4"/>
  <c i="1" r="M3"/>
  <c i="1" r="K3"/>
  <c i="1" r="I3"/>
  <c i="1" r="G3"/>
  <c i="1" r="E3"/>
  <c i="1" r="F3"/>
  <c i="1" r="H3"/>
  <c i="1" r="J3"/>
  <c i="1" r="L3"/>
  <c i="2" r="W14"/>
  <c i="2" r="AX14" s="1"/>
  <c i="2" r="AX13"/>
  <c i="2" r="AX12"/>
  <c i="2" r="AX11"/>
  <c i="2" r="AX10"/>
  <c i="2" r="AX9"/>
  <c i="2" r="AX8"/>
  <c i="2" r="AX7"/>
  <c i="2" r="AX6"/>
  <c i="2" r="AX5"/>
  <c i="1" l="1" r="I5"/>
  <c i="1" r="I10"/>
  <c i="1" r="I14"/>
  <c i="1" r="I18"/>
  <c i="1" r="I22"/>
  <c i="1" r="I26"/>
  <c i="1" r="I30"/>
  <c i="1" r="I34"/>
  <c i="1" r="I42"/>
  <c i="1" r="I46"/>
  <c i="1" r="I6"/>
  <c i="1" r="I47"/>
  <c i="1" r="I11"/>
  <c i="1" r="I15"/>
  <c i="1" r="I19"/>
  <c i="1" r="I23"/>
  <c i="1" r="I27"/>
  <c i="1" r="I31"/>
  <c i="1" r="I35"/>
  <c i="1" r="I39"/>
  <c i="1" r="I43"/>
  <c i="1" r="I8"/>
  <c i="1" r="I12"/>
  <c i="1" r="I16"/>
  <c i="1" r="I20"/>
  <c i="1" r="I24"/>
  <c i="1" r="I28"/>
  <c i="1" r="I32"/>
  <c i="1" r="I36"/>
  <c i="1" r="I40"/>
  <c i="1" r="I44"/>
  <c i="1" r="I48"/>
  <c i="1" r="I52"/>
  <c i="1" r="I50"/>
  <c i="1" r="I9"/>
  <c i="1" r="I13"/>
  <c i="1" r="I17"/>
  <c i="1" r="I21"/>
  <c i="1" r="I25"/>
  <c i="1" r="I29"/>
  <c i="1" r="I33"/>
  <c i="1" r="I37"/>
  <c i="1" r="I41"/>
  <c i="1" r="I45"/>
  <c i="1" r="I49"/>
  <c i="1" r="I53"/>
  <c i="1" r="I38"/>
  <c i="1" r="I51"/>
  <c i="1" r="I7"/>
  <c i="1" r="K5"/>
  <c i="1" r="K9"/>
  <c i="1" r="K13"/>
  <c i="1" r="K17"/>
  <c i="1" r="K21"/>
  <c i="1" r="K25"/>
  <c i="1" r="K29"/>
  <c i="1" r="K33"/>
  <c i="1" r="K37"/>
  <c i="1" r="K49"/>
  <c i="1" r="K50"/>
  <c i="1" r="K10"/>
  <c i="1" r="K14"/>
  <c i="1" r="K18"/>
  <c i="1" r="K22"/>
  <c i="1" r="K26"/>
  <c i="1" r="K30"/>
  <c i="1" r="K34"/>
  <c i="1" r="K38"/>
  <c i="1" r="K42"/>
  <c i="1" r="K46"/>
  <c i="1" r="K11"/>
  <c i="1" r="K15"/>
  <c i="1" r="K19"/>
  <c i="1" r="K23"/>
  <c i="1" r="K27"/>
  <c i="1" r="K31"/>
  <c i="1" r="K35"/>
  <c i="1" r="K39"/>
  <c i="1" r="K43"/>
  <c i="1" r="K47"/>
  <c i="1" r="K51"/>
  <c i="1" r="K6"/>
  <c i="1" r="K53"/>
  <c i="1" r="K8"/>
  <c i="1" r="K12"/>
  <c i="1" r="K16"/>
  <c i="1" r="K20"/>
  <c i="1" r="K24"/>
  <c i="1" r="K28"/>
  <c i="1" r="K32"/>
  <c i="1" r="K36"/>
  <c i="1" r="K40"/>
  <c i="1" r="K44"/>
  <c i="1" r="K48"/>
  <c i="1" r="K52"/>
  <c i="1" r="K7"/>
  <c i="1" r="K41"/>
  <c i="1" r="K45"/>
  <c i="1" r="E8"/>
  <c i="1" r="E12"/>
  <c i="1" r="E16"/>
  <c i="1" r="E20"/>
  <c i="1" r="E24"/>
  <c i="1" r="E28"/>
  <c i="1" r="E32"/>
  <c i="1" r="E36"/>
  <c i="1" r="E44"/>
  <c i="1" r="E52"/>
  <c i="1" r="E9"/>
  <c i="1" r="E13"/>
  <c i="1" r="E17"/>
  <c i="1" r="E21"/>
  <c i="1" r="E25"/>
  <c i="1" r="E29"/>
  <c i="1" r="E33"/>
  <c i="1" r="E37"/>
  <c i="1" r="E41"/>
  <c i="1" r="E53"/>
  <c i="1" r="E10"/>
  <c i="1" r="E14"/>
  <c i="1" r="E18"/>
  <c i="1" r="E22"/>
  <c i="1" r="E26"/>
  <c i="1" r="E30"/>
  <c i="1" r="E34"/>
  <c i="1" r="E38"/>
  <c i="1" r="E42"/>
  <c i="1" r="E46"/>
  <c i="1" r="E50"/>
  <c i="1" r="E48"/>
  <c i="1" r="E45"/>
  <c i="1" r="E11"/>
  <c i="1" r="E15"/>
  <c i="1" r="E19"/>
  <c i="1" r="E23"/>
  <c i="1" r="E27"/>
  <c i="1" r="E31"/>
  <c i="1" r="E35"/>
  <c i="1" r="E39"/>
  <c i="1" r="E43"/>
  <c i="1" r="E47"/>
  <c i="1" r="E51"/>
  <c i="1" r="E40"/>
  <c i="1" r="E49"/>
  <c i="1" r="M5"/>
  <c i="1" r="M8"/>
  <c i="1" r="M12"/>
  <c i="1" r="M16"/>
  <c i="1" r="M20"/>
  <c i="1" r="M24"/>
  <c i="1" r="M28"/>
  <c i="1" r="M32"/>
  <c i="1" r="M36"/>
  <c i="1" r="M40"/>
  <c i="1" r="M53"/>
  <c i="1" r="M9"/>
  <c i="1" r="M13"/>
  <c i="1" r="M17"/>
  <c i="1" r="M21"/>
  <c i="1" r="M25"/>
  <c i="1" r="M29"/>
  <c i="1" r="M33"/>
  <c i="1" r="M37"/>
  <c i="1" r="M41"/>
  <c i="1" r="M49"/>
  <c i="1" r="M10"/>
  <c i="1" r="M14"/>
  <c i="1" r="M18"/>
  <c i="1" r="M22"/>
  <c i="1" r="M26"/>
  <c i="1" r="M30"/>
  <c i="1" r="M34"/>
  <c i="1" r="M38"/>
  <c i="1" r="M42"/>
  <c i="1" r="M46"/>
  <c i="1" r="M50"/>
  <c i="1" r="M44"/>
  <c i="1" r="M7"/>
  <c i="1" r="M11"/>
  <c i="1" r="M15"/>
  <c i="1" r="M19"/>
  <c i="1" r="M23"/>
  <c i="1" r="M27"/>
  <c i="1" r="M31"/>
  <c i="1" r="M35"/>
  <c i="1" r="M39"/>
  <c i="1" r="M43"/>
  <c i="1" r="M47"/>
  <c i="1" r="M51"/>
  <c i="1" r="M48"/>
  <c i="1" r="M52"/>
  <c i="1" r="M6"/>
  <c i="1" r="M45"/>
  <c i="1" r="G5"/>
  <c i="1" r="G11"/>
  <c i="1" r="G15"/>
  <c i="1" r="G19"/>
  <c i="1" r="G23"/>
  <c i="1" r="G27"/>
  <c i="1" r="G31"/>
  <c i="1" r="G35"/>
  <c i="1" r="G39"/>
  <c i="1" r="G8"/>
  <c i="1" r="G12"/>
  <c i="1" r="G16"/>
  <c i="1" r="G20"/>
  <c i="1" r="G24"/>
  <c i="1" r="G28"/>
  <c i="1" r="G32"/>
  <c i="1" r="G36"/>
  <c i="1" r="G40"/>
  <c i="1" r="G44"/>
  <c i="1" r="G9"/>
  <c i="1" r="G13"/>
  <c i="1" r="G17"/>
  <c i="1" r="G21"/>
  <c i="1" r="G25"/>
  <c i="1" r="G29"/>
  <c i="1" r="G33"/>
  <c i="1" r="G37"/>
  <c i="1" r="G41"/>
  <c i="1" r="G45"/>
  <c i="1" r="G49"/>
  <c i="1" r="G53"/>
  <c i="1" r="G6"/>
  <c i="1" r="G48"/>
  <c i="1" r="G52"/>
  <c i="1" r="G10"/>
  <c i="1" r="G14"/>
  <c i="1" r="G18"/>
  <c i="1" r="G22"/>
  <c i="1" r="G26"/>
  <c i="1" r="G30"/>
  <c i="1" r="G34"/>
  <c i="1" r="G38"/>
  <c i="1" r="G42"/>
  <c i="1" r="G46"/>
  <c i="1" r="G50"/>
  <c i="1" r="G7"/>
  <c i="1" r="G43"/>
  <c i="1" r="G47"/>
  <c i="1" r="G51"/>
  <c i="1" r="E5"/>
  <c i="1" r="E6"/>
  <c i="1" r="I54"/>
  <c i="1" r="E54"/>
  <c i="1" r="G54"/>
  <c i="1" r="K54"/>
  <c i="1" r="M54"/>
  <c i="1" r="E7"/>
</calcChain>
</file>

<file path=xl/sharedStrings.xml><?xml version="1.0" encoding="utf-8"?>
<sst xmlns="http://schemas.openxmlformats.org/spreadsheetml/2006/main" count="112" uniqueCount="99">
  <si>
    <t>Department</t>
  </si>
  <si>
    <t>Agriculture &amp; Land Stewardship</t>
  </si>
  <si>
    <t>Auditor of State</t>
  </si>
  <si>
    <t>Civil Rights Commission</t>
  </si>
  <si>
    <t>College Student Aid Commission</t>
  </si>
  <si>
    <t>Commerce</t>
  </si>
  <si>
    <t>Corrections</t>
  </si>
  <si>
    <t>Cultural Affairs</t>
  </si>
  <si>
    <t>Economic Development</t>
  </si>
  <si>
    <t>Education</t>
  </si>
  <si>
    <t>Executive Council</t>
  </si>
  <si>
    <t>Legislative Branch</t>
  </si>
  <si>
    <t>Governor</t>
  </si>
  <si>
    <t>Public Health</t>
  </si>
  <si>
    <t>Human Rights</t>
  </si>
  <si>
    <t>Human Services</t>
  </si>
  <si>
    <t>Inspections &amp; Appeals</t>
  </si>
  <si>
    <t>Iowa Telecomm. &amp; Tech. Commission</t>
  </si>
  <si>
    <t>Judicial Branch</t>
  </si>
  <si>
    <t>Law Enforcement Academy</t>
  </si>
  <si>
    <t>Management</t>
  </si>
  <si>
    <t>Natural Resources</t>
  </si>
  <si>
    <t>Personnel</t>
  </si>
  <si>
    <t>Public Defense</t>
  </si>
  <si>
    <t>Public Employment Relations Board</t>
  </si>
  <si>
    <t>Public Safety</t>
  </si>
  <si>
    <t>Secretary of State</t>
  </si>
  <si>
    <t>State-Federal Relations</t>
  </si>
  <si>
    <t>Transportation</t>
  </si>
  <si>
    <t>Treasurer of State</t>
  </si>
  <si>
    <t>Workforce Development</t>
  </si>
  <si>
    <t xml:space="preserve">     Total</t>
  </si>
  <si>
    <t>Regents</t>
  </si>
  <si>
    <t>Capitals</t>
  </si>
  <si>
    <t>Information Technology</t>
  </si>
  <si>
    <t xml:space="preserve">Unassigned Standings </t>
  </si>
  <si>
    <t>Administrative Services</t>
  </si>
  <si>
    <t>Veterans Affairs</t>
  </si>
  <si>
    <t>Office of Energy Independence</t>
  </si>
  <si>
    <t>Revenue</t>
  </si>
  <si>
    <t>Rebuild Iowa Office</t>
  </si>
  <si>
    <t>Attorney General (Justice)</t>
  </si>
  <si>
    <t>State Fair Authority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</si>
  <si>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</si>
  <si>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</si>
  <si>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</si>
  <si>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</si>
  <si>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</si>
  <si>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</si>
  <si>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</si>
  <si>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</si>
  <si>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</si>
  <si>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AdministrativeServices</t>
  </si>
  <si>
    <t>AuditorOfState</t>
  </si>
  <si>
    <t>CivilRightsCommission</t>
  </si>
  <si>
    <t>CollegeStudentAidCommission</t>
  </si>
  <si>
    <t>CulturalAffairs</t>
  </si>
  <si>
    <t>EconomicDevelopment</t>
  </si>
  <si>
    <t>ExecutiveCouncil</t>
  </si>
  <si>
    <t>LegislativeBranch</t>
  </si>
  <si>
    <t>PublicHealth</t>
  </si>
  <si>
    <t>HumanRights</t>
  </si>
  <si>
    <t>HumanServices</t>
  </si>
  <si>
    <t>InformationTechnology</t>
  </si>
  <si>
    <t>JudicialBranch</t>
  </si>
  <si>
    <t>LawEnforcementAcademy</t>
  </si>
  <si>
    <t>NaturalResources</t>
  </si>
  <si>
    <t>OfficeOfEnergyIndependence</t>
  </si>
  <si>
    <t>BoardOfParole</t>
  </si>
  <si>
    <t>PublicDefense</t>
  </si>
  <si>
    <t>PublicEmploymentRelationsBoard</t>
  </si>
  <si>
    <t>PublicSafety</t>
  </si>
  <si>
    <t>RebuildIowaOffice</t>
  </si>
  <si>
    <t>SecretaryOfState</t>
  </si>
  <si>
    <t>StateFairAuthority</t>
  </si>
  <si>
    <t>TreasurerOfState</t>
  </si>
  <si>
    <t>WorkforceDevelopment</t>
  </si>
  <si>
    <t>VeteransAffairs</t>
  </si>
  <si>
    <t>UnassignedStandings</t>
  </si>
  <si>
    <t>Total</t>
  </si>
  <si>
    <t>AgricultureLandStewardship</t>
  </si>
  <si>
    <t>AttorneyGeneralJustice</t>
  </si>
  <si>
    <t>GovernorsSubstAbuseCoordinator</t>
  </si>
  <si>
    <t>InspectionsAppeals</t>
  </si>
  <si>
    <t>IowaTelecommTechCommission</t>
  </si>
  <si>
    <t>StateFederalRelations</t>
  </si>
  <si>
    <t>EthicsandCampaignDisclosureBoard</t>
  </si>
  <si>
    <t>Ethics and Campaign Disclosure Board</t>
  </si>
  <si>
    <t>General Fund Supplemental Appropriations/Deappropriations</t>
  </si>
  <si>
    <t>Homeland Security &amp; Emergency Mgmt</t>
  </si>
  <si>
    <t>Public Information Board</t>
  </si>
  <si>
    <t>by Iowa Department</t>
  </si>
  <si>
    <t>Parole Board</t>
  </si>
  <si>
    <t>Note:  Positive amounts are supplemental appropriations; negative amounts are deappropriations.</t>
  </si>
  <si>
    <t>IowaDepartmentfortheBlind</t>
  </si>
  <si>
    <t>DepartmentonAging</t>
  </si>
  <si>
    <t xml:space="preserve">Blind, Iowa Department for the </t>
  </si>
  <si>
    <t>Department on Aging</t>
  </si>
  <si>
    <t>Office of Drug Control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</si>
</sst>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#,##0\ ;\(#,##0\)"/>
    <numFmt numFmtId="165" formatCode="#,##0;\(#,##0\)"/>
    <numFmt numFmtId="166" formatCode="#,##0;"/>
    <numFmt numFmtId="167" formatCode="&quot;$&quot;* #,##0;&quot;$&quot;* \-\ #,##0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Dot">
        <color theme="0" tint="-0.34998626667073579"/>
      </top>
      <bottom/>
      <diagonal/>
    </border>
  </borders>
  <cellStyleXfs count="1">
    <xf borderId="0" fillId="0" fontId="0" numFmtId="0"/>
  </cellStyleXfs>
  <cellXfs count="56">
    <xf borderId="0" fillId="0" fontId="0" numFmtId="0" xfId="0"/>
    <xf applyFont="1" borderId="0" fillId="0" fontId="1" numFmtId="0" xfId="0"/>
    <xf applyNumberFormat="1" borderId="0" fillId="0" fontId="0" numFmtId="167" xfId="0"/>
    <xf applyFont="1" borderId="0" fillId="0" fontId="0" numFmtId="0" xfId="0"/>
    <xf applyAlignment="1" applyFont="1" applyNumberFormat="1" borderId="0" fillId="0" fontId="5" numFmtId="1" xfId="0">
      <alignment horizontal="center" vertical="center"/>
    </xf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Border="1" applyFont="1" applyNumberFormat="1" borderId="0" fillId="0" fontId="0" numFmtId="1" xfId="0">
      <alignment horizontal="right"/>
    </xf>
    <xf applyAlignment="1" applyBorder="1" borderId="0" fillId="0" fontId="0" numFmtId="0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ill="1" applyFont="1" applyNumberFormat="1" borderId="0" fillId="0" fontId="1" numFmtId="3" xfId="0">
      <alignment horizontal="right"/>
    </xf>
    <xf applyAlignment="1" applyBorder="1" applyFill="1" applyNumberFormat="1" borderId="0" fillId="0" fontId="0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1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ill="1" applyFont="1" applyNumberFormat="1" applyProtection="1" borderId="0" fillId="0" fontId="1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Font="1" applyNumberFormat="1" applyProtection="1" borderId="0" fillId="0" fontId="2" numFmtId="1" xfId="0">
      <alignment horizontal="centerContinuous"/>
      <protection hidden="1"/>
    </xf>
    <xf applyAlignment="1" applyFont="1" applyNumberFormat="1" applyProtection="1" borderId="0" fillId="0" fontId="3" numFmtId="1" xfId="0">
      <alignment horizontal="centerContinuous"/>
      <protection hidden="1"/>
    </xf>
    <xf applyProtection="1" borderId="0" fillId="0" fontId="0" numFmtId="0" xfId="0">
      <protection hidden="1"/>
    </xf>
    <xf applyAlignment="1" applyBorder="1" applyFont="1" applyNumberFormat="1" applyProtection="1" borderId="1" fillId="0" fontId="1" numFmtId="1" xfId="0">
      <alignment horizontal="center"/>
      <protection hidden="1"/>
    </xf>
    <xf applyAlignment="1" applyFont="1" applyNumberFormat="1" applyProtection="1" borderId="0" fillId="0" fontId="1" numFmtId="1" xfId="0">
      <alignment horizontal="center"/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ont="1" applyNumberFormat="1" applyProtection="1" borderId="0" fillId="0" fontId="1" numFmtId="1" xfId="0">
      <protection hidden="1"/>
    </xf>
    <xf applyBorder="1" applyFill="1" applyFont="1" applyNumberFormat="1" applyProtection="1" borderId="0" fillId="0" fontId="1" numFmtId="167" xfId="0">
      <protection hidden="1"/>
    </xf>
    <xf applyAlignment="1" applyBorder="1" applyFont="1" applyNumberFormat="1" applyProtection="1" borderId="0" fillId="0" fontId="1" numFmtId="1" xfId="0">
      <alignment horizontal="left"/>
      <protection hidden="1"/>
    </xf>
    <xf applyAlignment="1" applyBorder="1" applyFont="1" applyNumberFormat="1" applyProtection="1" borderId="0" fillId="0" fontId="4" numFmtId="1" xfId="0">
      <alignment horizontal="center"/>
      <protection hidden="1"/>
    </xf>
    <xf applyBorder="1" applyFill="1" applyFont="1" applyNumberFormat="1" applyProtection="1" borderId="0" fillId="0" fontId="1" numFmtId="3" xfId="0">
      <protection hidden="1"/>
    </xf>
    <xf applyNumberFormat="1" applyProtection="1" borderId="0" fillId="0" fontId="0" numFmtId="3" xfId="0">
      <protection hidden="1"/>
    </xf>
    <xf applyBorder="1" applyFill="1" applyFont="1" applyNumberFormat="1" applyProtection="1" borderId="0" fillId="0" fontId="1" numFmtId="164" xfId="0">
      <protection hidden="1"/>
    </xf>
    <xf applyBorder="1" applyFill="1" applyFont="1" applyNumberFormat="1" applyProtection="1" borderId="0" fillId="0" fontId="1" numFmtId="165" xfId="0">
      <protection hidden="1"/>
    </xf>
    <xf applyBorder="1" applyProtection="1" borderId="0" fillId="0" fontId="0" numFmtId="0" xfId="0">
      <protection hidden="1"/>
    </xf>
    <xf applyBorder="1" applyFill="1" applyFont="1" applyNumberFormat="1" applyProtection="1" borderId="0" fillId="0" fontId="1" numFmtId="166" xfId="0">
      <protection hidden="1"/>
    </xf>
    <xf applyBorder="1" applyNumberFormat="1" applyProtection="1" borderId="0" fillId="0" fontId="0" numFmtId="3" xfId="0">
      <protection hidden="1"/>
    </xf>
    <xf applyBorder="1" applyFont="1" applyNumberFormat="1" applyProtection="1" borderId="0" fillId="0" fontId="1" numFmtId="5" xfId="0">
      <protection hidden="1"/>
    </xf>
    <xf applyBorder="1" applyFont="1" applyProtection="1" borderId="0" fillId="0" fontId="0" numFmtId="0" xfId="0">
      <protection hidden="1"/>
    </xf>
    <xf applyBorder="1" applyFont="1" applyProtection="1" borderId="0" fillId="0" fontId="1" numFmtId="0" xfId="0">
      <protection hidden="1"/>
    </xf>
    <xf applyBorder="1" applyFill="1" applyFont="1" applyProtection="1" borderId="0" fillId="0" fontId="1" numFmtId="0" xfId="0">
      <protection hidden="1"/>
    </xf>
    <xf applyBorder="1" applyFill="1" applyFont="1" applyProtection="1" borderId="0" fillId="0" fontId="0" numFmtId="0" xfId="0">
      <protection hidden="1"/>
    </xf>
    <xf applyFont="1" applyProtection="1" borderId="0" fillId="0" fontId="1" numFmtId="0" xfId="0">
      <protection hidden="1"/>
    </xf>
    <xf applyBorder="1" applyFill="1" applyFont="1" applyNumberFormat="1" applyProtection="1" borderId="2" fillId="0" fontId="1" numFmtId="167" xfId="0">
      <protection hidden="1"/>
    </xf>
    <xf applyBorder="1" applyFill="1" applyFont="1" applyNumberFormat="1" applyProtection="1" borderId="0" fillId="0" fontId="0" numFmtId="164" xfId="0">
      <protection hidden="1"/>
    </xf>
    <xf applyAlignment="1" borderId="0" fillId="0" fontId="0" numFmtId="0" xfId="0">
      <alignment horizontal="left"/>
    </xf>
    <xf applyAlignment="1" applyBorder="1" applyFont="1" applyNumberFormat="1" applyProtection="1" borderId="0" fillId="0" fontId="0" numFmtId="1" xfId="0">
      <alignment horizontal="left"/>
      <protection hidden="1"/>
    </xf>
    <xf applyBorder="1" applyFill="1" applyFont="1" applyNumberFormat="1" applyProtection="1" borderId="3" fillId="0" fontId="1" numFmtId="164" xfId="0">
      <protection hidden="1"/>
    </xf>
    <xf applyBorder="1" applyFill="1" applyFont="1" applyNumberFormat="1" applyProtection="1" borderId="3" fillId="0" fontId="1" numFmtId="165" xfId="0">
      <protection hidden="1"/>
    </xf>
    <xf applyBorder="1" applyFill="1" applyFont="1" applyNumberFormat="1" applyProtection="1" borderId="3" fillId="0" fontId="1" numFmtId="3" xfId="0">
      <protection hidden="1"/>
    </xf>
    <xf applyBorder="1" applyProtection="1" borderId="3" fillId="0" fontId="0" numFmtId="0" xfId="0">
      <protection hidden="1"/>
    </xf>
    <xf applyBorder="1" applyNumberFormat="1" applyProtection="1" borderId="3" fillId="0" fontId="0" numFmtId="3" xfId="0">
      <protection hidden="1"/>
    </xf>
    <xf applyAlignment="1" applyBorder="1" applyFill="1" applyFont="1" applyNumberFormat="1" applyProtection="1" borderId="0" fillId="0" fontId="0" numFmtId="3" xfId="0">
      <alignment horizontal="right"/>
      <protection locked="0"/>
    </xf>
    <xf applyBorder="1" borderId="0" fillId="0" fontId="0" numFmtId="0" xfId="0"/>
    <xf applyBorder="1" applyFill="1" applyFont="1" applyNumberFormat="1" applyProtection="1" borderId="3" fillId="0" fontId="0" numFmtId="164" xfId="0">
      <protection hidden="1"/>
    </xf>
    <xf applyAlignment="1" applyFont="1" borderId="0" fillId="0" fontId="5" numFmtId="0" xfId="0">
      <alignment horizontal="left"/>
    </xf>
    <xf applyAlignment="1" applyFont="1" applyNumberFormat="1" borderId="0" fillId="0" fontId="5" numFmtId="1" xfId="0">
      <alignment horizontal="left" vertic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O59"/>
  <sheetViews>
    <sheetView showGridLines="0" tabSelected="1" topLeftCell="B1" workbookViewId="0" zoomScaleNormal="100">
      <selection activeCell="C24" sqref="C24"/>
    </sheetView>
  </sheetViews>
  <sheetFormatPr defaultRowHeight="12" x14ac:dyDescent="0.2"/>
  <cols>
    <col min="1" max="1" customWidth="true" hidden="true" width="18.28515625" collapsed="false"/>
    <col min="2" max="2" customWidth="true" width="0.42578125" collapsed="false"/>
    <col min="3" max="3" customWidth="true" width="32.0" collapsed="false"/>
    <col min="4" max="4" customWidth="true" width="1.42578125" collapsed="false"/>
    <col min="5" max="5" customWidth="true" width="11.7109375" collapsed="false"/>
    <col min="6" max="6" customWidth="true" width="1.140625" collapsed="false"/>
    <col min="7" max="7" customWidth="true" width="11.7109375" collapsed="false"/>
    <col min="8" max="8" customWidth="true" width="1.140625" collapsed="false"/>
    <col min="9" max="9" customWidth="true" width="11.7109375" collapsed="false"/>
    <col min="10" max="10" customWidth="true" width="1.140625" collapsed="false"/>
    <col min="11" max="11" customWidth="true" width="12.7109375" collapsed="false"/>
    <col min="12" max="12" customWidth="true" width="1.140625" collapsed="false"/>
    <col min="13" max="13" customWidth="true" width="12.85546875" collapsed="false"/>
    <col min="14" max="14" customWidth="true" width="2.5703125" collapsed="false"/>
  </cols>
  <sheetData>
    <row customHeight="1" ht="15.6" r="1" spans="1:14" x14ac:dyDescent="0.25">
      <c r="B1" s="54" t="s">
        <v>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customFormat="1" customHeight="1" ht="15.6" r="2" s="44" spans="1:14" x14ac:dyDescent="0.2">
      <c r="B2" s="55" t="s">
        <v>91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customHeight="1" hidden="1" ht="18" r="3" spans="1:14" x14ac:dyDescent="0.2">
      <c r="B3" s="4"/>
      <c r="C3" s="4"/>
      <c r="D3" s="4"/>
      <c r="E3" s="4">
        <f>LARGE(Data!$A$2:$A$99,5)</f>
        <v>2014</v>
      </c>
      <c r="F3" s="4">
        <f>LARGE(Data!$A$2:$A$14,5)</f>
        <v>2011</v>
      </c>
      <c r="G3" s="4">
        <f>LARGE(Data!$A$2:$A$99,4)</f>
        <v>2015</v>
      </c>
      <c r="H3" s="4">
        <f>LARGE(Data!$A$2:$A$14,5)</f>
        <v>2011</v>
      </c>
      <c r="I3" s="4">
        <f>LARGE(Data!$A$2:$A$99,3)</f>
        <v>2016</v>
      </c>
      <c r="J3" s="4">
        <f>LARGE(Data!$A$2:$A$14,5)</f>
        <v>2011</v>
      </c>
      <c r="K3" s="4">
        <f>LARGE(Data!$A$2:$A$99,2)</f>
        <v>2017</v>
      </c>
      <c r="L3" s="4">
        <f>LARGE(Data!$A$2:$A$14,5)</f>
        <v>2011</v>
      </c>
      <c r="M3" s="4">
        <f>LARGE(Data!$A$2:$A$99,1)</f>
        <v>2018</v>
      </c>
      <c r="N3" s="4"/>
    </row>
    <row customHeight="1" ht="6.6" r="4" spans="1:14" x14ac:dyDescent="0.2"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</row>
    <row r="5" spans="1:14" x14ac:dyDescent="0.2">
      <c r="C5" s="22" t="s">
        <v>0</v>
      </c>
      <c r="D5" s="23"/>
      <c r="E5" s="24" t="str">
        <f>CONCATENATE("FY ",E3)</f>
        <v>FY 2014</v>
      </c>
      <c r="F5" s="21"/>
      <c r="G5" s="24" t="str">
        <f>CONCATENATE("FY ",G3)</f>
        <v>FY 2015</v>
      </c>
      <c r="H5" s="21"/>
      <c r="I5" s="24" t="str">
        <f>CONCATENATE("FY ",I3)</f>
        <v>FY 2016</v>
      </c>
      <c r="J5" s="21"/>
      <c r="K5" s="24" t="str">
        <f>CONCATENATE("FY ",K3)</f>
        <v>FY 2017</v>
      </c>
      <c r="L5" s="21"/>
      <c r="M5" s="24" t="str">
        <f>CONCATENATE("FY ",M3)</f>
        <v>FY 2018</v>
      </c>
    </row>
    <row r="6" spans="1:14" x14ac:dyDescent="0.2">
      <c r="A6">
        <v>2</v>
      </c>
      <c r="C6" s="25" t="s">
        <v>36</v>
      </c>
      <c r="D6" s="23"/>
      <c r="E6" s="26">
        <f>INDEX(Data!$A$2:$AX$99,MATCH(Factbook!E$3,Data!$A$2:$A$99,0),$A6)</f>
        <v>0</v>
      </c>
      <c r="F6" s="21"/>
      <c r="G6" s="26">
        <f>INDEX(Data!$A$2:$AX$99,MATCH(Factbook!G$3,Data!$A$2:$A$99,0),$A6)</f>
        <v>0</v>
      </c>
      <c r="H6" s="21"/>
      <c r="I6" s="26">
        <f>INDEX(Data!$A$2:$AX$99,MATCH(Factbook!I$3,Data!$A$2:$A$99,0),$A6)</f>
        <v>450000</v>
      </c>
      <c r="J6" s="26"/>
      <c r="K6" s="26">
        <f>INDEX(Data!$A$2:$AX$99,MATCH(Factbook!K$3,Data!$A$2:$A$99,0),$A6)</f>
        <v>-303948</v>
      </c>
      <c r="L6" s="26"/>
      <c r="M6" s="26">
        <f>INDEX(Data!$A$2:$AX$99,MATCH(Factbook!M$3,Data!$A$2:$A$99,0),$A6)</f>
        <v>389311</v>
      </c>
    </row>
    <row r="7" spans="1:14" x14ac:dyDescent="0.2">
      <c r="A7">
        <v>3</v>
      </c>
      <c r="C7" s="27" t="s">
        <v>1</v>
      </c>
      <c r="D7" s="28"/>
      <c r="E7" s="29">
        <f>INDEX(Data!$A$2:$AX$99,MATCH(Factbook!E$3,Data!$A$2:$A$99,0),$A7)</f>
        <v>0</v>
      </c>
      <c r="F7" s="21"/>
      <c r="G7" s="30">
        <f>INDEX(Data!$A$2:$AX$99,MATCH(Factbook!G$3,Data!$A$2:$A$99,0),$A7)</f>
        <v>0</v>
      </c>
      <c r="H7" s="21"/>
      <c r="I7" s="29">
        <f>INDEX(Data!$A$2:$AX$99,MATCH(Factbook!I$3,Data!$A$2:$A$99,0),$A7)</f>
        <v>0</v>
      </c>
      <c r="J7" s="30"/>
      <c r="K7" s="29">
        <f>INDEX(Data!$A$2:$AX$99,MATCH(Factbook!K$3,Data!$A$2:$A$99,0),$A7)</f>
        <v>-584948</v>
      </c>
      <c r="L7" s="30"/>
      <c r="M7" s="29">
        <f>INDEX(Data!$A$2:$AX$99,MATCH(Factbook!M$3,Data!$A$2:$A$99,0),$A7)</f>
        <v>-188688</v>
      </c>
    </row>
    <row r="8" spans="1:14" x14ac:dyDescent="0.2">
      <c r="A8">
        <v>4</v>
      </c>
      <c r="C8" s="45" t="s">
        <v>41</v>
      </c>
      <c r="D8" s="28"/>
      <c r="E8" s="29">
        <f>INDEX(Data!$A$2:$AX$99,MATCH(Factbook!E$3,Data!$A$2:$A$99,0),$A8)</f>
        <v>0</v>
      </c>
      <c r="F8" s="21"/>
      <c r="G8" s="30">
        <f>INDEX(Data!$A$2:$AX$99,MATCH(Factbook!G$3,Data!$A$2:$A$99,0),$A8)</f>
        <v>0</v>
      </c>
      <c r="H8" s="21"/>
      <c r="I8" s="29">
        <f>INDEX(Data!$A$2:$AX$99,MATCH(Factbook!I$3,Data!$A$2:$A$99,0),$A8)</f>
        <v>0</v>
      </c>
      <c r="J8" s="30"/>
      <c r="K8" s="29">
        <f>INDEX(Data!$A$2:$AX$99,MATCH(Factbook!K$3,Data!$A$2:$A$99,0),$A8)</f>
        <v>-680689</v>
      </c>
      <c r="L8" s="30"/>
      <c r="M8" s="29">
        <f>INDEX(Data!$A$2:$AX$99,MATCH(Factbook!M$3,Data!$A$2:$A$99,0),$A8)</f>
        <v>-378471</v>
      </c>
    </row>
    <row r="9" spans="1:14" x14ac:dyDescent="0.2">
      <c r="A9">
        <v>5</v>
      </c>
      <c r="C9" s="46" t="s">
        <v>2</v>
      </c>
      <c r="D9" s="47"/>
      <c r="E9" s="48">
        <f>INDEX(Data!$A$2:$AX$99,MATCH(Factbook!E$3,Data!$A$2:$A$99,0),$A9)</f>
        <v>0</v>
      </c>
      <c r="F9" s="49"/>
      <c r="G9" s="50">
        <f>INDEX(Data!$A$2:$AX$99,MATCH(Factbook!G$3,Data!$A$2:$A$99,0),$A9)</f>
        <v>0</v>
      </c>
      <c r="H9" s="49"/>
      <c r="I9" s="48">
        <f>INDEX(Data!$A$2:$AX$99,MATCH(Factbook!I$3,Data!$A$2:$A$99,0),$A9)</f>
        <v>0</v>
      </c>
      <c r="J9" s="50"/>
      <c r="K9" s="48">
        <f>INDEX(Data!$A$2:$AX$99,MATCH(Factbook!K$3,Data!$A$2:$A$99,0),$A9)</f>
        <v>-10025</v>
      </c>
      <c r="L9" s="50"/>
      <c r="M9" s="48">
        <f>INDEX(Data!$A$2:$AX$99,MATCH(Factbook!M$3,Data!$A$2:$A$99,0),$A9)</f>
        <v>-8062</v>
      </c>
    </row>
    <row r="10" spans="1:14" x14ac:dyDescent="0.2">
      <c r="A10">
        <v>6</v>
      </c>
      <c r="C10" s="43" t="s">
        <v>96</v>
      </c>
      <c r="D10" s="34"/>
      <c r="E10" s="29">
        <f>INDEX(Data!$A$2:$AX$99,MATCH(Factbook!E$3,Data!$A$2:$A$99,0),$A10)</f>
        <v>0</v>
      </c>
      <c r="F10" s="21"/>
      <c r="G10" s="30">
        <f>INDEX(Data!$A$2:$AX$99,MATCH(Factbook!G$3,Data!$A$2:$A$99,0),$A10)</f>
        <v>0</v>
      </c>
      <c r="H10" s="21"/>
      <c r="I10" s="29">
        <f>INDEX(Data!$A$2:$AX$99,MATCH(Factbook!I$3,Data!$A$2:$A$99,0),$A10)</f>
        <v>0</v>
      </c>
      <c r="J10" s="30"/>
      <c r="K10" s="29">
        <f>INDEX(Data!$A$2:$AX$99,MATCH(Factbook!K$3,Data!$A$2:$A$99,0),$A10)</f>
        <v>-24521</v>
      </c>
      <c r="L10" s="30"/>
      <c r="M10" s="29">
        <f>INDEX(Data!$A$2:$AX$99,MATCH(Factbook!M$3,Data!$A$2:$A$99,0),$A10)</f>
        <v>-19720</v>
      </c>
    </row>
    <row hidden="1" r="11" spans="1:14" x14ac:dyDescent="0.2">
      <c r="A11">
        <v>7</v>
      </c>
      <c r="C11" s="43" t="s">
        <v>87</v>
      </c>
      <c r="D11" s="34"/>
      <c r="E11" s="29">
        <f>INDEX(Data!$A$2:$AX$99,MATCH(Factbook!E$3,Data!$A$2:$A$99,0),$A11)</f>
        <v>0</v>
      </c>
      <c r="F11" s="33"/>
      <c r="G11" s="35">
        <f>INDEX(Data!$A$2:$AX$99,MATCH(Factbook!G$3,Data!$A$2:$A$99,0),$A11)</f>
        <v>0</v>
      </c>
      <c r="H11" s="33"/>
      <c r="I11" s="29">
        <f>INDEX(Data!$A$2:$AX$99,MATCH(Factbook!I$3,Data!$A$2:$A$99,0),$A11)</f>
        <v>0</v>
      </c>
      <c r="J11" s="35"/>
      <c r="K11" s="29">
        <f>INDEX(Data!$A$2:$AX$99,MATCH(Factbook!K$3,Data!$A$2:$A$99,0),$A11)</f>
        <v>0</v>
      </c>
      <c r="L11" s="35"/>
      <c r="M11" s="29">
        <f>INDEX(Data!$A$2:$AX$99,MATCH(Factbook!M$3,Data!$A$2:$A$99,0),$A11)</f>
        <v>0</v>
      </c>
    </row>
    <row r="12" spans="1:14" x14ac:dyDescent="0.2">
      <c r="A12">
        <v>8</v>
      </c>
      <c r="C12" s="31" t="s">
        <v>3</v>
      </c>
      <c r="D12" s="32"/>
      <c r="E12" s="29">
        <f>INDEX(Data!$A$2:$AX$99,MATCH(Factbook!E$3,Data!$A$2:$A$99,0),$A12)</f>
        <v>0</v>
      </c>
      <c r="F12" s="33"/>
      <c r="G12" s="35">
        <f>INDEX(Data!$A$2:$AX$99,MATCH(Factbook!G$3,Data!$A$2:$A$99,0),$A12)</f>
        <v>0</v>
      </c>
      <c r="H12" s="33"/>
      <c r="I12" s="29">
        <f>INDEX(Data!$A$2:$AX$99,MATCH(Factbook!I$3,Data!$A$2:$A$99,0),$A12)</f>
        <v>0</v>
      </c>
      <c r="J12" s="35"/>
      <c r="K12" s="29">
        <f>INDEX(Data!$A$2:$AX$99,MATCH(Factbook!K$3,Data!$A$2:$A$99,0),$A12)</f>
        <v>-12478</v>
      </c>
      <c r="L12" s="35"/>
      <c r="M12" s="29">
        <f>INDEX(Data!$A$2:$AX$99,MATCH(Factbook!M$3,Data!$A$2:$A$99,0),$A12)</f>
        <v>-10431</v>
      </c>
    </row>
    <row r="13" spans="1:14" x14ac:dyDescent="0.2">
      <c r="A13">
        <v>9</v>
      </c>
      <c r="C13" s="46" t="s">
        <v>4</v>
      </c>
      <c r="D13" s="47"/>
      <c r="E13" s="48">
        <f>INDEX(Data!$A$2:$AX$99,MATCH(Factbook!E$3,Data!$A$2:$A$99,0),$A13)</f>
        <v>0</v>
      </c>
      <c r="F13" s="49"/>
      <c r="G13" s="50">
        <f>INDEX(Data!$A$2:$AX$99,MATCH(Factbook!G$3,Data!$A$2:$A$99,0),$A13)</f>
        <v>0</v>
      </c>
      <c r="H13" s="49"/>
      <c r="I13" s="48">
        <f>INDEX(Data!$A$2:$AX$99,MATCH(Factbook!I$3,Data!$A$2:$A$99,0),$A13)</f>
        <v>0</v>
      </c>
      <c r="J13" s="50"/>
      <c r="K13" s="48">
        <f>INDEX(Data!$A$2:$AX$99,MATCH(Factbook!K$3,Data!$A$2:$A$99,0),$A13)</f>
        <v>-506178</v>
      </c>
      <c r="L13" s="50"/>
      <c r="M13" s="48">
        <f>INDEX(Data!$A$2:$AX$99,MATCH(Factbook!M$3,Data!$A$2:$A$99,0),$A13)</f>
        <v>-94172</v>
      </c>
    </row>
    <row r="14" spans="1:14" x14ac:dyDescent="0.2">
      <c r="A14">
        <v>10</v>
      </c>
      <c r="C14" s="31" t="s">
        <v>5</v>
      </c>
      <c r="D14" s="34"/>
      <c r="E14" s="29">
        <f>INDEX(Data!$A$2:$AX$99,MATCH(Factbook!E$3,Data!$A$2:$A$99,0),$A14)</f>
        <v>0</v>
      </c>
      <c r="F14" s="33"/>
      <c r="G14" s="35">
        <f>INDEX(Data!$A$2:$AX$99,MATCH(Factbook!G$3,Data!$A$2:$A$99,0),$A14)</f>
        <v>0</v>
      </c>
      <c r="H14" s="33"/>
      <c r="I14" s="29">
        <f>INDEX(Data!$A$2:$AX$99,MATCH(Factbook!I$3,Data!$A$2:$A$99,0),$A14)</f>
        <v>0</v>
      </c>
      <c r="J14" s="35"/>
      <c r="K14" s="29">
        <f>INDEX(Data!$A$2:$AX$99,MATCH(Factbook!K$3,Data!$A$2:$A$99,0),$A14)</f>
        <v>-17737</v>
      </c>
      <c r="L14" s="35"/>
      <c r="M14" s="29">
        <f>INDEX(Data!$A$2:$AX$99,MATCH(Factbook!M$3,Data!$A$2:$A$99,0),$A14)</f>
        <v>-12433</v>
      </c>
    </row>
    <row r="15" spans="1:14" x14ac:dyDescent="0.2">
      <c r="A15">
        <v>11</v>
      </c>
      <c r="C15" s="31" t="s">
        <v>6</v>
      </c>
      <c r="D15" s="32"/>
      <c r="E15" s="29">
        <f>INDEX(Data!$A$2:$AX$99,MATCH(Factbook!E$3,Data!$A$2:$A$99,0),$A15)</f>
        <v>0</v>
      </c>
      <c r="F15" s="33"/>
      <c r="G15" s="35">
        <f>INDEX(Data!$A$2:$AX$99,MATCH(Factbook!G$3,Data!$A$2:$A$99,0),$A15)</f>
        <v>0</v>
      </c>
      <c r="H15" s="33"/>
      <c r="I15" s="29">
        <f>INDEX(Data!$A$2:$AX$99,MATCH(Factbook!I$3,Data!$A$2:$A$99,0),$A15)</f>
        <v>1900000</v>
      </c>
      <c r="J15" s="35"/>
      <c r="K15" s="29">
        <f>INDEX(Data!$A$2:$AX$99,MATCH(Factbook!K$3,Data!$A$2:$A$99,0),$A15)</f>
        <v>-5750000</v>
      </c>
      <c r="L15" s="35"/>
      <c r="M15" s="29">
        <f>INDEX(Data!$A$2:$AX$99,MATCH(Factbook!M$3,Data!$A$2:$A$99,0),$A15)</f>
        <v>-3405688</v>
      </c>
    </row>
    <row r="16" spans="1:14" x14ac:dyDescent="0.2">
      <c r="A16">
        <v>12</v>
      </c>
      <c r="C16" s="46" t="s">
        <v>7</v>
      </c>
      <c r="D16" s="47"/>
      <c r="E16" s="48">
        <f>INDEX(Data!$A$2:$AX$99,MATCH(Factbook!E$3,Data!$A$2:$A$99,0),$A16)</f>
        <v>0</v>
      </c>
      <c r="F16" s="49"/>
      <c r="G16" s="50">
        <f>INDEX(Data!$A$2:$AX$99,MATCH(Factbook!G$3,Data!$A$2:$A$99,0),$A16)</f>
        <v>0</v>
      </c>
      <c r="H16" s="49"/>
      <c r="I16" s="48">
        <f>INDEX(Data!$A$2:$AX$99,MATCH(Factbook!I$3,Data!$A$2:$A$99,0),$A16)</f>
        <v>0</v>
      </c>
      <c r="J16" s="50"/>
      <c r="K16" s="48">
        <f>INDEX(Data!$A$2:$AX$99,MATCH(Factbook!K$3,Data!$A$2:$A$99,0),$A16)</f>
        <v>-229922</v>
      </c>
      <c r="L16" s="50"/>
      <c r="M16" s="48">
        <f>INDEX(Data!$A$2:$AX$99,MATCH(Factbook!M$3,Data!$A$2:$A$99,0),$A16)</f>
        <v>0</v>
      </c>
    </row>
    <row r="17" spans="1:13" x14ac:dyDescent="0.2">
      <c r="A17">
        <v>13</v>
      </c>
      <c r="C17" s="31" t="s">
        <v>8</v>
      </c>
      <c r="D17" s="34"/>
      <c r="E17" s="29">
        <f>INDEX(Data!$A$2:$AX$99,MATCH(Factbook!E$3,Data!$A$2:$A$99,0),$A17)</f>
        <v>0</v>
      </c>
      <c r="F17" s="33"/>
      <c r="G17" s="35">
        <f>INDEX(Data!$A$2:$AX$99,MATCH(Factbook!G$3,Data!$A$2:$A$99,0),$A17)</f>
        <v>0</v>
      </c>
      <c r="H17" s="33"/>
      <c r="I17" s="29">
        <f>INDEX(Data!$A$2:$AX$99,MATCH(Factbook!I$3,Data!$A$2:$A$99,0),$A17)</f>
        <v>0</v>
      </c>
      <c r="J17" s="35"/>
      <c r="K17" s="29">
        <f>INDEX(Data!$A$2:$AX$99,MATCH(Factbook!K$3,Data!$A$2:$A$99,0),$A17)</f>
        <v>-700000</v>
      </c>
      <c r="L17" s="35"/>
      <c r="M17" s="29">
        <f>INDEX(Data!$A$2:$AX$99,MATCH(Factbook!M$3,Data!$A$2:$A$99,0),$A17)</f>
        <v>-157960</v>
      </c>
    </row>
    <row r="18" spans="1:13" x14ac:dyDescent="0.2">
      <c r="A18">
        <v>14</v>
      </c>
      <c r="C18" s="31" t="s">
        <v>9</v>
      </c>
      <c r="D18" s="32"/>
      <c r="E18" s="29">
        <f>INDEX(Data!$A$2:$AX$99,MATCH(Factbook!E$3,Data!$A$2:$A$99,0),$A18)</f>
        <v>0</v>
      </c>
      <c r="F18" s="33"/>
      <c r="G18" s="35">
        <f>INDEX(Data!$A$2:$AX$99,MATCH(Factbook!G$3,Data!$A$2:$A$99,0),$A18)</f>
        <v>0</v>
      </c>
      <c r="H18" s="33"/>
      <c r="I18" s="29">
        <f>INDEX(Data!$A$2:$AX$99,MATCH(Factbook!I$3,Data!$A$2:$A$99,0),$A18)</f>
        <v>0</v>
      </c>
      <c r="J18" s="35"/>
      <c r="K18" s="29">
        <f>INDEX(Data!$A$2:$AX$99,MATCH(Factbook!K$3,Data!$A$2:$A$99,0),$A18)</f>
        <v>-10227270</v>
      </c>
      <c r="L18" s="35"/>
      <c r="M18" s="29">
        <f>INDEX(Data!$A$2:$AX$99,MATCH(Factbook!M$3,Data!$A$2:$A$99,0),$A18)</f>
        <v>-1407723</v>
      </c>
    </row>
    <row r="19" spans="1:13" x14ac:dyDescent="0.2">
      <c r="A19">
        <v>15</v>
      </c>
      <c r="C19" s="53" t="s">
        <v>97</v>
      </c>
      <c r="D19" s="47"/>
      <c r="E19" s="48">
        <f>INDEX(Data!$A$2:$AX$99,MATCH(Factbook!E$3,Data!$A$2:$A$99,0),$A19)</f>
        <v>0</v>
      </c>
      <c r="F19" s="49"/>
      <c r="G19" s="50">
        <f>INDEX(Data!$A$2:$AX$99,MATCH(Factbook!G$3,Data!$A$2:$A$99,0),$A19)</f>
        <v>0</v>
      </c>
      <c r="H19" s="49"/>
      <c r="I19" s="48">
        <f>INDEX(Data!$A$2:$AX$99,MATCH(Factbook!I$3,Data!$A$2:$A$99,0),$A19)</f>
        <v>0</v>
      </c>
      <c r="J19" s="50"/>
      <c r="K19" s="48">
        <f>INDEX(Data!$A$2:$AX$99,MATCH(Factbook!K$3,Data!$A$2:$A$99,0),$A19)</f>
        <v>-530034</v>
      </c>
      <c r="L19" s="50"/>
      <c r="M19" s="48">
        <f>INDEX(Data!$A$2:$AX$99,MATCH(Factbook!M$3,Data!$A$2:$A$99,0),$A19)</f>
        <v>-110012</v>
      </c>
    </row>
    <row r="20" spans="1:13" x14ac:dyDescent="0.2">
      <c r="A20">
        <v>16</v>
      </c>
      <c r="C20" s="31" t="s">
        <v>10</v>
      </c>
      <c r="D20" s="34"/>
      <c r="E20" s="29">
        <f>INDEX(Data!$A$2:$AX$99,MATCH(Factbook!E$3,Data!$A$2:$A$99,0),$A20)</f>
        <v>0</v>
      </c>
      <c r="F20" s="33"/>
      <c r="G20" s="35">
        <f>INDEX(Data!$A$2:$AX$99,MATCH(Factbook!G$3,Data!$A$2:$A$99,0),$A20)</f>
        <v>0</v>
      </c>
      <c r="H20" s="33"/>
      <c r="I20" s="29">
        <f>INDEX(Data!$A$2:$AX$99,MATCH(Factbook!I$3,Data!$A$2:$A$99,0),$A20)</f>
        <v>0</v>
      </c>
      <c r="J20" s="35"/>
      <c r="K20" s="29">
        <f>INDEX(Data!$A$2:$AX$99,MATCH(Factbook!K$3,Data!$A$2:$A$99,0),$A20)</f>
        <v>0</v>
      </c>
      <c r="L20" s="35"/>
      <c r="M20" s="29">
        <f>INDEX(Data!$A$2:$AX$99,MATCH(Factbook!M$3,Data!$A$2:$A$99,0),$A20)</f>
        <v>-777</v>
      </c>
    </row>
    <row r="21" spans="1:13" x14ac:dyDescent="0.2">
      <c r="A21">
        <v>17</v>
      </c>
      <c r="C21" s="31" t="s">
        <v>11</v>
      </c>
      <c r="D21" s="32"/>
      <c r="E21" s="29">
        <f>INDEX(Data!$A$2:$AX$99,MATCH(Factbook!E$3,Data!$A$2:$A$99,0),$A21)</f>
        <v>0</v>
      </c>
      <c r="F21" s="33"/>
      <c r="G21" s="35">
        <f>INDEX(Data!$A$2:$AX$99,MATCH(Factbook!G$3,Data!$A$2:$A$99,0),$A21)</f>
        <v>0</v>
      </c>
      <c r="H21" s="33"/>
      <c r="I21" s="29">
        <f>INDEX(Data!$A$2:$AX$99,MATCH(Factbook!I$3,Data!$A$2:$A$99,0),$A21)</f>
        <v>0</v>
      </c>
      <c r="J21" s="35"/>
      <c r="K21" s="29">
        <f>INDEX(Data!$A$2:$AX$99,MATCH(Factbook!K$3,Data!$A$2:$A$99,0),$A21)</f>
        <v>-600000</v>
      </c>
      <c r="L21" s="35"/>
      <c r="M21" s="29">
        <f>INDEX(Data!$A$2:$AX$99,MATCH(Factbook!M$3,Data!$A$2:$A$99,0),$A21)</f>
        <v>-287318</v>
      </c>
    </row>
    <row r="22" spans="1:13" x14ac:dyDescent="0.2">
      <c r="A22">
        <v>18</v>
      </c>
      <c r="C22" s="46" t="s">
        <v>12</v>
      </c>
      <c r="D22" s="47"/>
      <c r="E22" s="48">
        <f>INDEX(Data!$A$2:$AX$99,MATCH(Factbook!E$3,Data!$A$2:$A$99,0),$A22)</f>
        <v>0</v>
      </c>
      <c r="F22" s="49"/>
      <c r="G22" s="50">
        <f>INDEX(Data!$A$2:$AX$99,MATCH(Factbook!G$3,Data!$A$2:$A$99,0),$A22)</f>
        <v>0</v>
      </c>
      <c r="H22" s="49"/>
      <c r="I22" s="48">
        <f>INDEX(Data!$A$2:$AX$99,MATCH(Factbook!I$3,Data!$A$2:$A$99,0),$A22)</f>
        <v>0</v>
      </c>
      <c r="J22" s="50"/>
      <c r="K22" s="48">
        <f>INDEX(Data!$A$2:$AX$99,MATCH(Factbook!K$3,Data!$A$2:$A$99,0),$A22)</f>
        <v>-24301</v>
      </c>
      <c r="L22" s="50"/>
      <c r="M22" s="48">
        <f>INDEX(Data!$A$2:$AX$99,MATCH(Factbook!M$3,Data!$A$2:$A$99,0),$A22)</f>
        <v>-170888</v>
      </c>
    </row>
    <row customFormat="1" r="23" s="52" spans="1:13" x14ac:dyDescent="0.2">
      <c r="A23" s="52">
        <v>19</v>
      </c>
      <c r="C23" s="43" t="s">
        <v>98</v>
      </c>
      <c r="D23" s="32"/>
      <c r="E23" s="29">
        <f>INDEX(Data!$A$2:$AX$99,MATCH(Factbook!E$3,Data!$A$2:$A$99,0),$A23)</f>
        <v>0</v>
      </c>
      <c r="F23" s="33"/>
      <c r="G23" s="35">
        <f>INDEX(Data!$A$2:$AX$99,MATCH(Factbook!G$3,Data!$A$2:$A$99,0),$A23)</f>
        <v>0</v>
      </c>
      <c r="H23" s="33"/>
      <c r="I23" s="29">
        <f>INDEX(Data!$A$2:$AX$99,MATCH(Factbook!I$3,Data!$A$2:$A$99,0),$A23)</f>
        <v>0</v>
      </c>
      <c r="J23" s="35"/>
      <c r="K23" s="29">
        <f>INDEX(Data!$A$2:$AX$99,MATCH(Factbook!K$3,Data!$A$2:$A$99,0),$A23)</f>
        <v>-2559</v>
      </c>
      <c r="L23" s="35"/>
      <c r="M23" s="29">
        <f>INDEX(Data!$A$2:$AX$99,MATCH(Factbook!M$3,Data!$A$2:$A$99,0),$A23)</f>
        <v>-2058</v>
      </c>
    </row>
    <row customFormat="1" r="24" s="52" spans="1:13" x14ac:dyDescent="0.2">
      <c r="A24" s="52">
        <v>20</v>
      </c>
      <c r="C24" s="37" t="s">
        <v>89</v>
      </c>
      <c r="D24" s="38"/>
      <c r="E24" s="29">
        <f>INDEX(Data!$A$2:$AX$99,MATCH(Factbook!E$3,Data!$A$2:$A$99,0),$A24)</f>
        <v>0</v>
      </c>
      <c r="F24" s="33"/>
      <c r="G24" s="35">
        <f>INDEX(Data!$A$2:$AX$99,MATCH(Factbook!G$3,Data!$A$2:$A$99,0),$A24)</f>
        <v>0</v>
      </c>
      <c r="H24" s="33"/>
      <c r="I24" s="29">
        <f>INDEX(Data!$A$2:$AX$99,MATCH(Factbook!I$3,Data!$A$2:$A$99,0),$A24)</f>
        <v>0</v>
      </c>
      <c r="J24" s="35"/>
      <c r="K24" s="29">
        <f>INDEX(Data!$A$2:$AX$99,MATCH(Factbook!K$3,Data!$A$2:$A$99,0),$A24)</f>
        <v>-23787</v>
      </c>
      <c r="L24" s="35"/>
      <c r="M24" s="29">
        <f>INDEX(Data!$A$2:$AX$99,MATCH(Factbook!M$3,Data!$A$2:$A$99,0),$A24)</f>
        <v>-19130</v>
      </c>
    </row>
    <row r="25" spans="1:13" x14ac:dyDescent="0.2">
      <c r="A25">
        <v>21</v>
      </c>
      <c r="C25" s="46" t="s">
        <v>13</v>
      </c>
      <c r="D25" s="47"/>
      <c r="E25" s="48">
        <f>INDEX(Data!$A$2:$AX$99,MATCH(Factbook!E$3,Data!$A$2:$A$99,0),$A25)</f>
        <v>0</v>
      </c>
      <c r="F25" s="49"/>
      <c r="G25" s="50">
        <f>INDEX(Data!$A$2:$AX$99,MATCH(Factbook!G$3,Data!$A$2:$A$99,0),$A25)</f>
        <v>0</v>
      </c>
      <c r="H25" s="49"/>
      <c r="I25" s="48">
        <f>INDEX(Data!$A$2:$AX$99,MATCH(Factbook!I$3,Data!$A$2:$A$99,0),$A25)</f>
        <v>0</v>
      </c>
      <c r="J25" s="50"/>
      <c r="K25" s="48">
        <f>INDEX(Data!$A$2:$AX$99,MATCH(Factbook!K$3,Data!$A$2:$A$99,0),$A25)</f>
        <v>-2292907</v>
      </c>
      <c r="L25" s="50"/>
      <c r="M25" s="48">
        <f>INDEX(Data!$A$2:$AX$99,MATCH(Factbook!M$3,Data!$A$2:$A$99,0),$A25)</f>
        <v>-662871</v>
      </c>
    </row>
    <row customFormat="1" r="26" s="52" spans="1:13" x14ac:dyDescent="0.2">
      <c r="A26" s="52">
        <v>22</v>
      </c>
      <c r="C26" s="31" t="s">
        <v>14</v>
      </c>
      <c r="D26" s="32"/>
      <c r="E26" s="29">
        <f>INDEX(Data!$A$2:$AX$99,MATCH(Factbook!E$3,Data!$A$2:$A$99,0),$A26)</f>
        <v>0</v>
      </c>
      <c r="F26" s="33"/>
      <c r="G26" s="35">
        <f>INDEX(Data!$A$2:$AX$99,MATCH(Factbook!G$3,Data!$A$2:$A$99,0),$A26)</f>
        <v>0</v>
      </c>
      <c r="H26" s="33"/>
      <c r="I26" s="29">
        <f>INDEX(Data!$A$2:$AX$99,MATCH(Factbook!I$3,Data!$A$2:$A$99,0),$A26)</f>
        <v>0</v>
      </c>
      <c r="J26" s="35"/>
      <c r="K26" s="29">
        <f>INDEX(Data!$A$2:$AX$99,MATCH(Factbook!K$3,Data!$A$2:$A$99,0),$A26)</f>
        <v>-89855</v>
      </c>
      <c r="L26" s="35"/>
      <c r="M26" s="29">
        <f>INDEX(Data!$A$2:$AX$99,MATCH(Factbook!M$3,Data!$A$2:$A$99,0),$A26)</f>
        <v>-21228</v>
      </c>
    </row>
    <row customFormat="1" r="27" s="52" spans="1:13" x14ac:dyDescent="0.2">
      <c r="A27" s="52">
        <v>23</v>
      </c>
      <c r="C27" s="38" t="s">
        <v>15</v>
      </c>
      <c r="D27" s="38"/>
      <c r="E27" s="29">
        <f>INDEX(Data!$A$2:$AX$99,MATCH(Factbook!E$3,Data!$A$2:$A$99,0),$A27)</f>
        <v>0</v>
      </c>
      <c r="F27" s="33"/>
      <c r="G27" s="35">
        <f>INDEX(Data!$A$2:$AX$99,MATCH(Factbook!G$3,Data!$A$2:$A$99,0),$A27)</f>
        <v>44040000</v>
      </c>
      <c r="H27" s="33"/>
      <c r="I27" s="29">
        <f>INDEX(Data!$A$2:$AX$99,MATCH(Factbook!I$3,Data!$A$2:$A$99,0),$A27)</f>
        <v>67000000</v>
      </c>
      <c r="J27" s="35"/>
      <c r="K27" s="29">
        <f>INDEX(Data!$A$2:$AX$99,MATCH(Factbook!K$3,Data!$A$2:$A$99,0),$A27)</f>
        <v>-39355709</v>
      </c>
      <c r="L27" s="35"/>
      <c r="M27" s="29">
        <f>INDEX(Data!$A$2:$AX$99,MATCH(Factbook!M$3,Data!$A$2:$A$99,0),$A27)</f>
        <v>-4316042</v>
      </c>
    </row>
    <row customFormat="1" hidden="1" r="28" s="52" spans="1:13" x14ac:dyDescent="0.2">
      <c r="A28" s="52">
        <v>24</v>
      </c>
      <c r="C28" s="39" t="s">
        <v>34</v>
      </c>
      <c r="D28" s="39"/>
      <c r="E28" s="29">
        <f>INDEX(Data!$A$2:$AX$99,MATCH(Factbook!E$3,Data!$A$2:$A$99,0),$A28)</f>
        <v>0</v>
      </c>
      <c r="F28" s="33"/>
      <c r="G28" s="35">
        <f>INDEX(Data!$A$2:$AX$99,MATCH(Factbook!G$3,Data!$A$2:$A$99,0),$A28)</f>
        <v>0</v>
      </c>
      <c r="H28" s="33"/>
      <c r="I28" s="29">
        <f>INDEX(Data!$A$2:$AX$99,MATCH(Factbook!I$3,Data!$A$2:$A$99,0),$A28)</f>
        <v>0</v>
      </c>
      <c r="J28" s="35"/>
      <c r="K28" s="29">
        <f>INDEX(Data!$A$2:$AX$99,MATCH(Factbook!K$3,Data!$A$2:$A$99,0),$A28)</f>
        <v>0</v>
      </c>
      <c r="L28" s="35"/>
      <c r="M28" s="29">
        <f>INDEX(Data!$A$2:$AX$99,MATCH(Factbook!M$3,Data!$A$2:$A$99,0),$A28)</f>
        <v>0</v>
      </c>
    </row>
    <row r="29" spans="1:13" x14ac:dyDescent="0.2">
      <c r="A29">
        <v>25</v>
      </c>
      <c r="C29" s="46" t="s">
        <v>16</v>
      </c>
      <c r="D29" s="47"/>
      <c r="E29" s="48">
        <f>INDEX(Data!$A$2:$AX$99,MATCH(Factbook!E$3,Data!$A$2:$A$99,0),$A29)</f>
        <v>0</v>
      </c>
      <c r="F29" s="49"/>
      <c r="G29" s="50">
        <f>INDEX(Data!$A$2:$AX$99,MATCH(Factbook!G$3,Data!$A$2:$A$99,0),$A29)</f>
        <v>0</v>
      </c>
      <c r="H29" s="49"/>
      <c r="I29" s="48">
        <f>INDEX(Data!$A$2:$AX$99,MATCH(Factbook!I$3,Data!$A$2:$A$99,0),$A29)</f>
        <v>3000000</v>
      </c>
      <c r="J29" s="50"/>
      <c r="K29" s="48">
        <f>INDEX(Data!$A$2:$AX$99,MATCH(Factbook!K$3,Data!$A$2:$A$99,0),$A29)</f>
        <v>3443887</v>
      </c>
      <c r="L29" s="50"/>
      <c r="M29" s="48">
        <f>INDEX(Data!$A$2:$AX$99,MATCH(Factbook!M$3,Data!$A$2:$A$99,0),$A29)</f>
        <v>1361585</v>
      </c>
    </row>
    <row customFormat="1" hidden="1" r="30" s="52" spans="1:13" x14ac:dyDescent="0.2">
      <c r="A30" s="52">
        <v>26</v>
      </c>
      <c r="C30" s="36" t="s">
        <v>17</v>
      </c>
      <c r="D30" s="36"/>
      <c r="E30" s="29">
        <f>INDEX(Data!$A$2:$AX$99,MATCH(Factbook!E$3,Data!$A$2:$A$99,0),$A30)</f>
        <v>0</v>
      </c>
      <c r="F30" s="33"/>
      <c r="G30" s="35">
        <f>INDEX(Data!$A$2:$AX$99,MATCH(Factbook!G$3,Data!$A$2:$A$99,0),$A30)</f>
        <v>0</v>
      </c>
      <c r="H30" s="33"/>
      <c r="I30" s="29">
        <f>INDEX(Data!$A$2:$AX$99,MATCH(Factbook!I$3,Data!$A$2:$A$99,0),$A30)</f>
        <v>0</v>
      </c>
      <c r="J30" s="35"/>
      <c r="K30" s="29">
        <f>INDEX(Data!$A$2:$AX$99,MATCH(Factbook!K$3,Data!$A$2:$A$99,0),$A30)</f>
        <v>0</v>
      </c>
      <c r="L30" s="35"/>
      <c r="M30" s="29">
        <f>INDEX(Data!$A$2:$AX$99,MATCH(Factbook!M$3,Data!$A$2:$A$99,0),$A30)</f>
        <v>0</v>
      </c>
    </row>
    <row customFormat="1" r="31" s="52" spans="1:13" x14ac:dyDescent="0.2">
      <c r="A31" s="52">
        <v>27</v>
      </c>
      <c r="C31" s="31" t="s">
        <v>18</v>
      </c>
      <c r="D31" s="32"/>
      <c r="E31" s="29">
        <f>INDEX(Data!$A$2:$AX$99,MATCH(Factbook!E$3,Data!$A$2:$A$99,0),$A31)</f>
        <v>0</v>
      </c>
      <c r="F31" s="33"/>
      <c r="G31" s="35">
        <f>INDEX(Data!$A$2:$AX$99,MATCH(Factbook!G$3,Data!$A$2:$A$99,0),$A31)</f>
        <v>0</v>
      </c>
      <c r="H31" s="33"/>
      <c r="I31" s="29">
        <f>INDEX(Data!$A$2:$AX$99,MATCH(Factbook!I$3,Data!$A$2:$A$99,0),$A31)</f>
        <v>0</v>
      </c>
      <c r="J31" s="35"/>
      <c r="K31" s="29">
        <f>INDEX(Data!$A$2:$AX$99,MATCH(Factbook!K$3,Data!$A$2:$A$99,0),$A31)</f>
        <v>-3000000</v>
      </c>
      <c r="L31" s="35"/>
      <c r="M31" s="29">
        <f>INDEX(Data!$A$2:$AX$99,MATCH(Factbook!M$3,Data!$A$2:$A$99,0),$A31)</f>
        <v>-1611815</v>
      </c>
    </row>
    <row customFormat="1" r="32" s="52" spans="1:13" x14ac:dyDescent="0.2">
      <c r="A32" s="52">
        <v>28</v>
      </c>
      <c r="C32" s="38" t="s">
        <v>19</v>
      </c>
      <c r="D32" s="38"/>
      <c r="E32" s="29">
        <f>INDEX(Data!$A$2:$AX$99,MATCH(Factbook!E$3,Data!$A$2:$A$99,0),$A32)</f>
        <v>0</v>
      </c>
      <c r="F32" s="33"/>
      <c r="G32" s="35">
        <f>INDEX(Data!$A$2:$AX$99,MATCH(Factbook!G$3,Data!$A$2:$A$99,0),$A32)</f>
        <v>0</v>
      </c>
      <c r="H32" s="33"/>
      <c r="I32" s="29">
        <f>INDEX(Data!$A$2:$AX$99,MATCH(Factbook!I$3,Data!$A$2:$A$99,0),$A32)</f>
        <v>0</v>
      </c>
      <c r="J32" s="35"/>
      <c r="K32" s="29">
        <f>INDEX(Data!$A$2:$AX$99,MATCH(Factbook!K$3,Data!$A$2:$A$99,0),$A32)</f>
        <v>-10703</v>
      </c>
      <c r="L32" s="35"/>
      <c r="M32" s="29">
        <f>INDEX(Data!$A$2:$AX$99,MATCH(Factbook!M$3,Data!$A$2:$A$99,0),$A32)</f>
        <v>-8607</v>
      </c>
    </row>
    <row r="33" spans="1:13" x14ac:dyDescent="0.2">
      <c r="A33">
        <v>29</v>
      </c>
      <c r="C33" s="46" t="s">
        <v>20</v>
      </c>
      <c r="D33" s="47"/>
      <c r="E33" s="48">
        <f>INDEX(Data!$A$2:$AX$99,MATCH(Factbook!E$3,Data!$A$2:$A$99,0),$A33)</f>
        <v>0</v>
      </c>
      <c r="F33" s="49"/>
      <c r="G33" s="50">
        <f>INDEX(Data!$A$2:$AX$99,MATCH(Factbook!G$3,Data!$A$2:$A$99,0),$A33)</f>
        <v>0</v>
      </c>
      <c r="H33" s="49"/>
      <c r="I33" s="48">
        <f>INDEX(Data!$A$2:$AX$99,MATCH(Factbook!I$3,Data!$A$2:$A$99,0),$A33)</f>
        <v>0</v>
      </c>
      <c r="J33" s="50"/>
      <c r="K33" s="48">
        <f>INDEX(Data!$A$2:$AX$99,MATCH(Factbook!K$3,Data!$A$2:$A$99,0),$A33)</f>
        <v>-59074</v>
      </c>
      <c r="L33" s="50"/>
      <c r="M33" s="48">
        <f>INDEX(Data!$A$2:$AX$99,MATCH(Factbook!M$3,Data!$A$2:$A$99,0),$A33)</f>
        <v>-22629</v>
      </c>
    </row>
    <row customFormat="1" r="34" s="52" spans="1:13" x14ac:dyDescent="0.2">
      <c r="A34" s="52">
        <v>30</v>
      </c>
      <c r="C34" s="31" t="s">
        <v>21</v>
      </c>
      <c r="D34" s="32"/>
      <c r="E34" s="29">
        <f>INDEX(Data!$A$2:$AX$99,MATCH(Factbook!E$3,Data!$A$2:$A$99,0),$A34)</f>
        <v>0</v>
      </c>
      <c r="F34" s="33"/>
      <c r="G34" s="35">
        <f>INDEX(Data!$A$2:$AX$99,MATCH(Factbook!G$3,Data!$A$2:$A$99,0),$A34)</f>
        <v>0</v>
      </c>
      <c r="H34" s="33"/>
      <c r="I34" s="29">
        <f>INDEX(Data!$A$2:$AX$99,MATCH(Factbook!I$3,Data!$A$2:$A$99,0),$A34)</f>
        <v>0</v>
      </c>
      <c r="J34" s="35"/>
      <c r="K34" s="29">
        <f>INDEX(Data!$A$2:$AX$99,MATCH(Factbook!K$3,Data!$A$2:$A$99,0),$A34)</f>
        <v>-1449496</v>
      </c>
      <c r="L34" s="35"/>
      <c r="M34" s="29">
        <f>INDEX(Data!$A$2:$AX$99,MATCH(Factbook!M$3,Data!$A$2:$A$99,0),$A34)</f>
        <v>-123373</v>
      </c>
    </row>
    <row customFormat="1" hidden="1" r="35" s="52" spans="1:13" x14ac:dyDescent="0.2">
      <c r="A35" s="52">
        <v>31</v>
      </c>
      <c r="C35" s="39" t="s">
        <v>38</v>
      </c>
      <c r="D35" s="38"/>
      <c r="E35" s="29">
        <f>INDEX(Data!$A$2:$AX$99,MATCH(Factbook!E$3,Data!$A$2:$A$99,0),$A35)</f>
        <v>0</v>
      </c>
      <c r="F35" s="33"/>
      <c r="G35" s="35">
        <f>INDEX(Data!$A$2:$AX$99,MATCH(Factbook!G$3,Data!$A$2:$A$99,0),$A35)</f>
        <v>0</v>
      </c>
      <c r="H35" s="33"/>
      <c r="I35" s="29">
        <f>INDEX(Data!$A$2:$AX$99,MATCH(Factbook!I$3,Data!$A$2:$A$99,0),$A35)</f>
        <v>0</v>
      </c>
      <c r="J35" s="35"/>
      <c r="K35" s="29">
        <f>INDEX(Data!$A$2:$AX$99,MATCH(Factbook!K$3,Data!$A$2:$A$99,0),$A35)</f>
        <v>0</v>
      </c>
      <c r="L35" s="35"/>
      <c r="M35" s="29">
        <f>INDEX(Data!$A$2:$AX$99,MATCH(Factbook!M$3,Data!$A$2:$A$99,0),$A35)</f>
        <v>0</v>
      </c>
    </row>
    <row customFormat="1" r="36" s="52" spans="1:13" x14ac:dyDescent="0.2">
      <c r="A36" s="52">
        <v>32</v>
      </c>
      <c r="C36" s="37" t="s">
        <v>92</v>
      </c>
      <c r="D36" s="38"/>
      <c r="E36" s="29">
        <f>INDEX(Data!$A$2:$AX$99,MATCH(Factbook!E$3,Data!$A$2:$A$99,0),$A36)</f>
        <v>0</v>
      </c>
      <c r="F36" s="33"/>
      <c r="G36" s="35">
        <f>INDEX(Data!$A$2:$AX$99,MATCH(Factbook!G$3,Data!$A$2:$A$99,0),$A36)</f>
        <v>0</v>
      </c>
      <c r="H36" s="33"/>
      <c r="I36" s="29">
        <f>INDEX(Data!$A$2:$AX$99,MATCH(Factbook!I$3,Data!$A$2:$A$99,0),$A36)</f>
        <v>0</v>
      </c>
      <c r="J36" s="35"/>
      <c r="K36" s="29">
        <f>INDEX(Data!$A$2:$AX$99,MATCH(Factbook!K$3,Data!$A$2:$A$99,0),$A36)</f>
        <v>-12852</v>
      </c>
      <c r="L36" s="35"/>
      <c r="M36" s="29">
        <f>INDEX(Data!$A$2:$AX$99,MATCH(Factbook!M$3,Data!$A$2:$A$99,0),$A36)</f>
        <v>0</v>
      </c>
    </row>
    <row customFormat="1" hidden="1" r="37" s="52" spans="1:13" x14ac:dyDescent="0.2">
      <c r="A37" s="52">
        <v>33</v>
      </c>
      <c r="C37" s="38" t="s">
        <v>22</v>
      </c>
      <c r="D37" s="38"/>
      <c r="E37" s="29">
        <f>INDEX(Data!$A$2:$AX$99,MATCH(Factbook!E$3,Data!$A$2:$A$99,0),$A37)</f>
        <v>0</v>
      </c>
      <c r="F37" s="33"/>
      <c r="G37" s="35">
        <f>INDEX(Data!$A$2:$AX$99,MATCH(Factbook!G$3,Data!$A$2:$A$99,0),$A37)</f>
        <v>0</v>
      </c>
      <c r="H37" s="33"/>
      <c r="I37" s="29">
        <f>INDEX(Data!$A$2:$AX$99,MATCH(Factbook!I$3,Data!$A$2:$A$99,0),$A37)</f>
        <v>0</v>
      </c>
      <c r="J37" s="35"/>
      <c r="K37" s="29">
        <f>INDEX(Data!$A$2:$AX$99,MATCH(Factbook!K$3,Data!$A$2:$A$99,0),$A37)</f>
        <v>0</v>
      </c>
      <c r="L37" s="35"/>
      <c r="M37" s="29">
        <f>INDEX(Data!$A$2:$AX$99,MATCH(Factbook!M$3,Data!$A$2:$A$99,0),$A37)</f>
        <v>0</v>
      </c>
    </row>
    <row r="38" spans="1:13" x14ac:dyDescent="0.2">
      <c r="A38">
        <v>34</v>
      </c>
      <c r="C38" s="46" t="s">
        <v>23</v>
      </c>
      <c r="D38" s="47"/>
      <c r="E38" s="48">
        <f>INDEX(Data!$A$2:$AX$99,MATCH(Factbook!E$3,Data!$A$2:$A$99,0),$A38)</f>
        <v>0</v>
      </c>
      <c r="F38" s="49"/>
      <c r="G38" s="50">
        <f>INDEX(Data!$A$2:$AX$99,MATCH(Factbook!G$3,Data!$A$2:$A$99,0),$A38)</f>
        <v>0</v>
      </c>
      <c r="H38" s="49"/>
      <c r="I38" s="48">
        <f>INDEX(Data!$A$2:$AX$99,MATCH(Factbook!I$3,Data!$A$2:$A$99,0),$A38)</f>
        <v>0</v>
      </c>
      <c r="J38" s="50"/>
      <c r="K38" s="48">
        <f>INDEX(Data!$A$2:$AX$99,MATCH(Factbook!K$3,Data!$A$2:$A$99,0),$A38)</f>
        <v>-241096</v>
      </c>
      <c r="L38" s="50"/>
      <c r="M38" s="48">
        <f>INDEX(Data!$A$2:$AX$99,MATCH(Factbook!M$3,Data!$A$2:$A$99,0),$A38)</f>
        <v>-59193</v>
      </c>
    </row>
    <row customFormat="1" r="39" s="52" spans="1:13" x14ac:dyDescent="0.2">
      <c r="A39" s="52">
        <v>35</v>
      </c>
      <c r="C39" s="31" t="s">
        <v>24</v>
      </c>
      <c r="D39" s="32"/>
      <c r="E39" s="29">
        <f>INDEX(Data!$A$2:$AX$99,MATCH(Factbook!E$3,Data!$A$2:$A$99,0),$A39)</f>
        <v>0</v>
      </c>
      <c r="F39" s="33"/>
      <c r="G39" s="35">
        <f>INDEX(Data!$A$2:$AX$99,MATCH(Factbook!G$3,Data!$A$2:$A$99,0),$A39)</f>
        <v>0</v>
      </c>
      <c r="H39" s="33"/>
      <c r="I39" s="29">
        <f>INDEX(Data!$A$2:$AX$99,MATCH(Factbook!I$3,Data!$A$2:$A$99,0),$A39)</f>
        <v>0</v>
      </c>
      <c r="J39" s="35"/>
      <c r="K39" s="29">
        <f>INDEX(Data!$A$2:$AX$99,MATCH(Factbook!K$3,Data!$A$2:$A$99,0),$A39)</f>
        <v>-14323</v>
      </c>
      <c r="L39" s="35"/>
      <c r="M39" s="29">
        <f>INDEX(Data!$A$2:$AX$99,MATCH(Factbook!M$3,Data!$A$2:$A$99,0),$A39)</f>
        <v>0</v>
      </c>
    </row>
    <row customFormat="1" r="40" s="52" spans="1:13" x14ac:dyDescent="0.2">
      <c r="A40" s="52">
        <v>36</v>
      </c>
      <c r="C40" s="37" t="s">
        <v>90</v>
      </c>
      <c r="D40" s="38"/>
      <c r="E40" s="29">
        <f>INDEX(Data!$A$2:$AX$99,MATCH(Factbook!E$3,Data!$A$2:$A$99,0),$A40)</f>
        <v>0</v>
      </c>
      <c r="F40" s="33"/>
      <c r="G40" s="35">
        <f>INDEX(Data!$A$2:$AX$99,MATCH(Factbook!G$3,Data!$A$2:$A$99,0),$A40)</f>
        <v>0</v>
      </c>
      <c r="H40" s="33"/>
      <c r="I40" s="29">
        <f>INDEX(Data!$A$2:$AX$99,MATCH(Factbook!I$3,Data!$A$2:$A$99,0),$A40)</f>
        <v>0</v>
      </c>
      <c r="J40" s="35"/>
      <c r="K40" s="29">
        <f>INDEX(Data!$A$2:$AX$99,MATCH(Factbook!K$3,Data!$A$2:$A$99,0),$A40)</f>
        <v>-75000</v>
      </c>
      <c r="L40" s="35"/>
      <c r="M40" s="29">
        <f>INDEX(Data!$A$2:$AX$99,MATCH(Factbook!M$3,Data!$A$2:$A$99,0),$A40)</f>
        <v>0</v>
      </c>
    </row>
    <row r="41" spans="1:13" x14ac:dyDescent="0.2">
      <c r="A41">
        <v>37</v>
      </c>
      <c r="C41" s="46" t="s">
        <v>25</v>
      </c>
      <c r="D41" s="47"/>
      <c r="E41" s="48">
        <f>INDEX(Data!$A$2:$AX$99,MATCH(Factbook!E$3,Data!$A$2:$A$99,0),$A41)</f>
        <v>0</v>
      </c>
      <c r="F41" s="49"/>
      <c r="G41" s="50">
        <f>INDEX(Data!$A$2:$AX$99,MATCH(Factbook!G$3,Data!$A$2:$A$99,0),$A41)</f>
        <v>2500000</v>
      </c>
      <c r="H41" s="49"/>
      <c r="I41" s="48">
        <f>INDEX(Data!$A$2:$AX$99,MATCH(Factbook!I$3,Data!$A$2:$A$99,0),$A41)</f>
        <v>0</v>
      </c>
      <c r="J41" s="50"/>
      <c r="K41" s="48">
        <f>INDEX(Data!$A$2:$AX$99,MATCH(Factbook!K$3,Data!$A$2:$A$99,0),$A41)</f>
        <v>-1750000</v>
      </c>
      <c r="L41" s="50"/>
      <c r="M41" s="48">
        <f>INDEX(Data!$A$2:$AX$99,MATCH(Factbook!M$3,Data!$A$2:$A$99,0),$A41)</f>
        <v>-200000</v>
      </c>
    </row>
    <row customFormat="1" hidden="1" r="42" s="52" spans="1:13" x14ac:dyDescent="0.2">
      <c r="A42" s="52">
        <v>38</v>
      </c>
      <c r="C42" s="40" t="s">
        <v>40</v>
      </c>
      <c r="D42" s="38"/>
      <c r="E42" s="29">
        <f>INDEX(Data!$A$2:$AX$99,MATCH(Factbook!E$3,Data!$A$2:$A$99,0),$A42)</f>
        <v>0</v>
      </c>
      <c r="F42" s="33"/>
      <c r="G42" s="35">
        <f>INDEX(Data!$A$2:$AX$99,MATCH(Factbook!G$3,Data!$A$2:$A$99,0),$A42)</f>
        <v>0</v>
      </c>
      <c r="H42" s="33"/>
      <c r="I42" s="29">
        <f>INDEX(Data!$A$2:$AX$99,MATCH(Factbook!I$3,Data!$A$2:$A$99,0),$A42)</f>
        <v>0</v>
      </c>
      <c r="J42" s="35"/>
      <c r="K42" s="29">
        <f>INDEX(Data!$A$2:$AX$99,MATCH(Factbook!K$3,Data!$A$2:$A$99,0),$A42)</f>
        <v>0</v>
      </c>
      <c r="L42" s="35"/>
      <c r="M42" s="29">
        <f>INDEX(Data!$A$2:$AX$99,MATCH(Factbook!M$3,Data!$A$2:$A$99,0),$A42)</f>
        <v>0</v>
      </c>
    </row>
    <row customFormat="1" r="43" s="52" spans="1:13" x14ac:dyDescent="0.2">
      <c r="A43" s="52">
        <v>39</v>
      </c>
      <c r="C43" s="31" t="s">
        <v>32</v>
      </c>
      <c r="D43" s="32"/>
      <c r="E43" s="29">
        <f>INDEX(Data!$A$2:$AX$99,MATCH(Factbook!E$3,Data!$A$2:$A$99,0),$A43)</f>
        <v>0</v>
      </c>
      <c r="F43" s="33"/>
      <c r="G43" s="35">
        <f>INDEX(Data!$A$2:$AX$99,MATCH(Factbook!G$3,Data!$A$2:$A$99,0),$A43)</f>
        <v>0</v>
      </c>
      <c r="H43" s="33"/>
      <c r="I43" s="29">
        <f>INDEX(Data!$A$2:$AX$99,MATCH(Factbook!I$3,Data!$A$2:$A$99,0),$A43)</f>
        <v>0</v>
      </c>
      <c r="J43" s="35"/>
      <c r="K43" s="29">
        <f>INDEX(Data!$A$2:$AX$99,MATCH(Factbook!K$3,Data!$A$2:$A$99,0),$A43)</f>
        <v>-20750000</v>
      </c>
      <c r="L43" s="35"/>
      <c r="M43" s="29">
        <f>INDEX(Data!$A$2:$AX$99,MATCH(Factbook!M$3,Data!$A$2:$A$99,0),$A43)</f>
        <v>-10933070</v>
      </c>
    </row>
    <row customFormat="1" r="44" s="52" spans="1:13" x14ac:dyDescent="0.2">
      <c r="A44" s="52">
        <v>40</v>
      </c>
      <c r="C44" s="38" t="s">
        <v>39</v>
      </c>
      <c r="D44" s="38"/>
      <c r="E44" s="29">
        <f>INDEX(Data!$A$2:$AX$99,MATCH(Factbook!E$3,Data!$A$2:$A$99,0),$A44)</f>
        <v>0</v>
      </c>
      <c r="F44" s="33"/>
      <c r="G44" s="35">
        <f>INDEX(Data!$A$2:$AX$99,MATCH(Factbook!G$3,Data!$A$2:$A$99,0),$A44)</f>
        <v>9500000</v>
      </c>
      <c r="H44" s="33"/>
      <c r="I44" s="29">
        <f>INDEX(Data!$A$2:$AX$99,MATCH(Factbook!I$3,Data!$A$2:$A$99,0),$A44)</f>
        <v>0</v>
      </c>
      <c r="J44" s="35"/>
      <c r="K44" s="29">
        <f>INDEX(Data!$A$2:$AX$99,MATCH(Factbook!K$3,Data!$A$2:$A$99,0),$A44)</f>
        <v>-1200000</v>
      </c>
      <c r="L44" s="35"/>
      <c r="M44" s="29">
        <f>INDEX(Data!$A$2:$AX$99,MATCH(Factbook!M$3,Data!$A$2:$A$99,0),$A44)</f>
        <v>-528271</v>
      </c>
    </row>
    <row r="45" spans="1:13" x14ac:dyDescent="0.2">
      <c r="A45">
        <v>41</v>
      </c>
      <c r="C45" s="46" t="s">
        <v>26</v>
      </c>
      <c r="D45" s="47"/>
      <c r="E45" s="48">
        <f>INDEX(Data!$A$2:$AX$99,MATCH(Factbook!E$3,Data!$A$2:$A$99,0),$A45)</f>
        <v>0</v>
      </c>
      <c r="F45" s="49"/>
      <c r="G45" s="50">
        <f>INDEX(Data!$A$2:$AX$99,MATCH(Factbook!G$3,Data!$A$2:$A$99,0),$A45)</f>
        <v>0</v>
      </c>
      <c r="H45" s="49"/>
      <c r="I45" s="48">
        <f>INDEX(Data!$A$2:$AX$99,MATCH(Factbook!I$3,Data!$A$2:$A$99,0),$A45)</f>
        <v>0</v>
      </c>
      <c r="J45" s="50"/>
      <c r="K45" s="48">
        <f>INDEX(Data!$A$2:$AX$99,MATCH(Factbook!K$3,Data!$A$2:$A$99,0),$A45)</f>
        <v>-30745</v>
      </c>
      <c r="L45" s="50"/>
      <c r="M45" s="48">
        <f>INDEX(Data!$A$2:$AX$99,MATCH(Factbook!M$3,Data!$A$2:$A$99,0),$A45)</f>
        <v>-31525</v>
      </c>
    </row>
    <row customFormat="1" hidden="1" r="46" s="52" spans="1:13" x14ac:dyDescent="0.2">
      <c r="A46" s="52">
        <v>42</v>
      </c>
      <c r="C46" s="31" t="s">
        <v>42</v>
      </c>
      <c r="D46" s="32"/>
      <c r="E46" s="29">
        <f>INDEX(Data!$A$2:$AX$99,MATCH(Factbook!E$3,Data!$A$2:$A$99,0),$A46)</f>
        <v>0</v>
      </c>
      <c r="F46" s="33"/>
      <c r="G46" s="35">
        <f>INDEX(Data!$A$2:$AX$99,MATCH(Factbook!G$3,Data!$A$2:$A$99,0),$A46)</f>
        <v>0</v>
      </c>
      <c r="H46" s="33"/>
      <c r="I46" s="29">
        <f>INDEX(Data!$A$2:$AX$99,MATCH(Factbook!I$3,Data!$A$2:$A$99,0),$A46)</f>
        <v>0</v>
      </c>
      <c r="J46" s="35"/>
      <c r="K46" s="29">
        <f>INDEX(Data!$A$2:$AX$99,MATCH(Factbook!K$3,Data!$A$2:$A$99,0),$A46)</f>
        <v>0</v>
      </c>
      <c r="L46" s="35"/>
      <c r="M46" s="29">
        <f>INDEX(Data!$A$2:$AX$99,MATCH(Factbook!M$3,Data!$A$2:$A$99,0),$A46)</f>
        <v>0</v>
      </c>
    </row>
    <row customFormat="1" hidden="1" r="47" s="52" spans="1:13" x14ac:dyDescent="0.2">
      <c r="A47" s="52">
        <v>43</v>
      </c>
      <c r="C47" s="38" t="s">
        <v>27</v>
      </c>
      <c r="D47" s="38"/>
      <c r="E47" s="29">
        <f>INDEX(Data!$A$2:$AX$99,MATCH(Factbook!E$3,Data!$A$2:$A$99,0),$A47)</f>
        <v>0</v>
      </c>
      <c r="F47" s="33"/>
      <c r="G47" s="35">
        <f>INDEX(Data!$A$2:$AX$99,MATCH(Factbook!G$3,Data!$A$2:$A$99,0),$A47)</f>
        <v>0</v>
      </c>
      <c r="H47" s="33"/>
      <c r="I47" s="29">
        <f>INDEX(Data!$A$2:$AX$99,MATCH(Factbook!I$3,Data!$A$2:$A$99,0),$A47)</f>
        <v>0</v>
      </c>
      <c r="J47" s="35"/>
      <c r="K47" s="29">
        <f>INDEX(Data!$A$2:$AX$99,MATCH(Factbook!K$3,Data!$A$2:$A$99,0),$A47)</f>
        <v>0</v>
      </c>
      <c r="L47" s="35"/>
      <c r="M47" s="29">
        <f>INDEX(Data!$A$2:$AX$99,MATCH(Factbook!M$3,Data!$A$2:$A$99,0),$A47)</f>
        <v>0</v>
      </c>
    </row>
    <row customFormat="1" hidden="1" r="48" s="52" spans="1:13" x14ac:dyDescent="0.2">
      <c r="A48" s="52">
        <v>44</v>
      </c>
      <c r="C48" s="38" t="s">
        <v>28</v>
      </c>
      <c r="D48" s="38"/>
      <c r="E48" s="29">
        <f>INDEX(Data!$A$2:$AX$99,MATCH(Factbook!E$3,Data!$A$2:$A$99,0),$A48)</f>
        <v>0</v>
      </c>
      <c r="F48" s="33"/>
      <c r="G48" s="35">
        <f>INDEX(Data!$A$2:$AX$99,MATCH(Factbook!G$3,Data!$A$2:$A$99,0),$A48)</f>
        <v>0</v>
      </c>
      <c r="H48" s="33"/>
      <c r="I48" s="29">
        <f>INDEX(Data!$A$2:$AX$99,MATCH(Factbook!I$3,Data!$A$2:$A$99,0),$A48)</f>
        <v>0</v>
      </c>
      <c r="J48" s="35"/>
      <c r="K48" s="29">
        <f>INDEX(Data!$A$2:$AX$99,MATCH(Factbook!K$3,Data!$A$2:$A$99,0),$A48)</f>
        <v>0</v>
      </c>
      <c r="L48" s="35"/>
      <c r="M48" s="29">
        <f>INDEX(Data!$A$2:$AX$99,MATCH(Factbook!M$3,Data!$A$2:$A$99,0),$A48)</f>
        <v>0</v>
      </c>
    </row>
    <row customFormat="1" r="49" s="52" spans="1:13" x14ac:dyDescent="0.2">
      <c r="A49" s="52">
        <v>45</v>
      </c>
      <c r="C49" s="38" t="s">
        <v>29</v>
      </c>
      <c r="D49" s="38"/>
      <c r="E49" s="29">
        <f>INDEX(Data!$A$2:$AX$99,MATCH(Factbook!E$3,Data!$A$2:$A$99,0),$A49)</f>
        <v>0</v>
      </c>
      <c r="F49" s="33"/>
      <c r="G49" s="35">
        <f>INDEX(Data!$A$2:$AX$99,MATCH(Factbook!G$3,Data!$A$2:$A$99,0),$A49)</f>
        <v>0</v>
      </c>
      <c r="H49" s="33"/>
      <c r="I49" s="29">
        <f>INDEX(Data!$A$2:$AX$99,MATCH(Factbook!I$3,Data!$A$2:$A$99,0),$A49)</f>
        <v>0</v>
      </c>
      <c r="J49" s="35"/>
      <c r="K49" s="29">
        <f>INDEX(Data!$A$2:$AX$99,MATCH(Factbook!K$3,Data!$A$2:$A$99,0),$A49)</f>
        <v>-11511</v>
      </c>
      <c r="L49" s="35"/>
      <c r="M49" s="29">
        <f>INDEX(Data!$A$2:$AX$99,MATCH(Factbook!M$3,Data!$A$2:$A$99,0),$A49)</f>
        <v>-9256</v>
      </c>
    </row>
    <row customFormat="1" r="50" s="52" spans="1:13" x14ac:dyDescent="0.2">
      <c r="A50" s="52">
        <v>46</v>
      </c>
      <c r="C50" s="31" t="s">
        <v>30</v>
      </c>
      <c r="D50" s="34"/>
      <c r="E50" s="29">
        <f>INDEX(Data!$A$2:$AX$99,MATCH(Factbook!E$3,Data!$A$2:$A$99,0),$A50)</f>
        <v>0</v>
      </c>
      <c r="F50" s="33"/>
      <c r="G50" s="35">
        <f>INDEX(Data!$A$2:$AX$99,MATCH(Factbook!G$3,Data!$A$2:$A$99,0),$A50)</f>
        <v>0</v>
      </c>
      <c r="H50" s="33"/>
      <c r="I50" s="29">
        <f>INDEX(Data!$A$2:$AX$99,MATCH(Factbook!I$3,Data!$A$2:$A$99,0),$A50)</f>
        <v>0</v>
      </c>
      <c r="J50" s="35"/>
      <c r="K50" s="29">
        <f>INDEX(Data!$A$2:$AX$99,MATCH(Factbook!K$3,Data!$A$2:$A$99,0),$A50)</f>
        <v>-750000</v>
      </c>
      <c r="L50" s="35"/>
      <c r="M50" s="29">
        <f>INDEX(Data!$A$2:$AX$99,MATCH(Factbook!M$3,Data!$A$2:$A$99,0),$A50)</f>
        <v>-166960</v>
      </c>
    </row>
    <row r="51" spans="1:13" x14ac:dyDescent="0.2">
      <c r="A51">
        <v>47</v>
      </c>
      <c r="C51" s="46" t="s">
        <v>37</v>
      </c>
      <c r="D51" s="47"/>
      <c r="E51" s="48">
        <f>INDEX(Data!$A$2:$AX$99,MATCH(Factbook!E$3,Data!$A$2:$A$99,0),$A51)</f>
        <v>0</v>
      </c>
      <c r="F51" s="49"/>
      <c r="G51" s="50">
        <f>INDEX(Data!$A$2:$AX$99,MATCH(Factbook!G$3,Data!$A$2:$A$99,0),$A51)</f>
        <v>0</v>
      </c>
      <c r="H51" s="49"/>
      <c r="I51" s="48">
        <f>INDEX(Data!$A$2:$AX$99,MATCH(Factbook!I$3,Data!$A$2:$A$99,0),$A51)</f>
        <v>0</v>
      </c>
      <c r="J51" s="50"/>
      <c r="K51" s="48">
        <f>INDEX(Data!$A$2:$AX$99,MATCH(Factbook!K$3,Data!$A$2:$A$99,0),$A51)</f>
        <v>-328939</v>
      </c>
      <c r="L51" s="50"/>
      <c r="M51" s="48">
        <f>INDEX(Data!$A$2:$AX$99,MATCH(Factbook!M$3,Data!$A$2:$A$99,0),$A51)</f>
        <v>-102041</v>
      </c>
    </row>
    <row hidden="1" r="52" spans="1:13" x14ac:dyDescent="0.2">
      <c r="A52">
        <v>48</v>
      </c>
      <c r="C52" s="38" t="s">
        <v>33</v>
      </c>
      <c r="D52" s="38"/>
      <c r="E52" s="29">
        <f>INDEX(Data!$A$2:$AX$99,MATCH(Factbook!E$3,Data!$A$2:$A$99,0),$A52)</f>
        <v>0</v>
      </c>
      <c r="F52" s="21"/>
      <c r="G52" s="30">
        <f>INDEX(Data!$A$2:$AX$99,MATCH(Factbook!G$3,Data!$A$2:$A$99,0),$A52)</f>
        <v>0</v>
      </c>
      <c r="H52" s="21"/>
      <c r="I52" s="29">
        <f>INDEX(Data!$A$2:$AX$99,MATCH(Factbook!I$3,Data!$A$2:$A$99,0),$A52)</f>
        <v>0</v>
      </c>
      <c r="J52" s="30"/>
      <c r="K52" s="29">
        <f>INDEX(Data!$A$2:$AX$99,MATCH(Factbook!K$3,Data!$A$2:$A$99,0),$A52)</f>
        <v>0</v>
      </c>
      <c r="L52" s="30"/>
      <c r="M52" s="29">
        <f>INDEX(Data!$A$2:$AX$99,MATCH(Factbook!M$3,Data!$A$2:$A$99,0),$A52)</f>
        <v>0</v>
      </c>
    </row>
    <row hidden="1" r="53" spans="1:13" x14ac:dyDescent="0.2">
      <c r="A53">
        <v>49</v>
      </c>
      <c r="C53" s="41" t="s">
        <v>35</v>
      </c>
      <c r="D53" s="41"/>
      <c r="E53" s="29">
        <f>INDEX(Data!$A$2:$AX$99,MATCH(Factbook!E$3,Data!$A$2:$A$99,0),$A53)</f>
        <v>0</v>
      </c>
      <c r="F53" s="21"/>
      <c r="G53" s="30">
        <f>INDEX(Data!$A$2:$AX$99,MATCH(Factbook!G$3,Data!$A$2:$A$99,0),$A53)</f>
        <v>0</v>
      </c>
      <c r="H53" s="21"/>
      <c r="I53" s="29">
        <f>INDEX(Data!$A$2:$AX$99,MATCH(Factbook!I$3,Data!$A$2:$A$99,0),$A53)</f>
        <v>0</v>
      </c>
      <c r="J53" s="30"/>
      <c r="K53" s="29">
        <f>INDEX(Data!$A$2:$AX$99,MATCH(Factbook!K$3,Data!$A$2:$A$99,0),$A53)</f>
        <v>0</v>
      </c>
      <c r="L53" s="30"/>
      <c r="M53" s="29">
        <f>INDEX(Data!$A$2:$AX$99,MATCH(Factbook!M$3,Data!$A$2:$A$99,0),$A53)</f>
        <v>0</v>
      </c>
    </row>
    <row ht="12.75" r="54" spans="1:13" thickBot="1" x14ac:dyDescent="0.25">
      <c r="A54">
        <v>50</v>
      </c>
      <c r="C54" s="41" t="s">
        <v>31</v>
      </c>
      <c r="D54" s="41"/>
      <c r="E54" s="42">
        <f>INDEX(Data!$A$2:$AX$99,MATCH(Factbook!E$3,Data!$A$2:$A$99,0),$A54)</f>
        <v>0</v>
      </c>
      <c r="F54" s="21"/>
      <c r="G54" s="42">
        <f>INDEX(Data!$A$2:$AX$99,MATCH(Factbook!G$3,Data!$A$2:$A$99,0),$A54)</f>
        <v>56040000</v>
      </c>
      <c r="H54" s="21"/>
      <c r="I54" s="42">
        <f>INDEX(Data!$A$2:$AX$99,MATCH(Factbook!I$3,Data!$A$2:$A$99,0),$A54)</f>
        <v>72350000</v>
      </c>
      <c r="J54" s="21"/>
      <c r="K54" s="42">
        <f>INDEX(Data!$A$2:$AX$99,MATCH(Factbook!K$3,Data!$A$2:$A$99,0),$A54)</f>
        <v>-88206720</v>
      </c>
      <c r="L54" s="21"/>
      <c r="M54" s="42">
        <f>INDEX(Data!$A$2:$AX$99,MATCH(Factbook!M$3,Data!$A$2:$A$99,0),$A54)</f>
        <v>-23319516</v>
      </c>
    </row>
    <row customHeight="1" ht="11.25" r="55" spans="1:13" thickTop="1" x14ac:dyDescent="0.2">
      <c r="C55" s="1"/>
      <c r="D55" s="1"/>
      <c r="G55" s="2"/>
    </row>
    <row customHeight="1" ht="11.25" r="56" spans="1:13" x14ac:dyDescent="0.2">
      <c r="C56" s="3" t="s">
        <v>93</v>
      </c>
      <c r="D56" s="1"/>
    </row>
    <row customHeight="1" ht="11.25" r="57" spans="1:13" x14ac:dyDescent="0.2">
      <c r="C57" s="3"/>
      <c r="D57" s="1"/>
    </row>
    <row customHeight="1" ht="11.25" r="58" spans="1:13" x14ac:dyDescent="0.2">
      <c r="C58" s="1"/>
      <c r="D58" s="1"/>
    </row>
    <row r="59" spans="1:13" x14ac:dyDescent="0.2">
      <c r="E59" s="2"/>
      <c r="F59" s="2"/>
      <c r="G59" s="2"/>
      <c r="H59" s="2"/>
      <c r="I59" s="2"/>
      <c r="J59" s="2"/>
      <c r="K59" s="2"/>
      <c r="L59" s="2"/>
      <c r="M59" s="2"/>
    </row>
  </sheetData>
  <mergeCells count="2">
    <mergeCell ref="B1:N1"/>
    <mergeCell ref="B2:N2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Legislative Services Agency, Fiscal Services Division
LSA Staff Contact:  Dave Reynolds (515.281.6934) dave.reynolds@legis.iowa.gov
&C&G
&R&G]]></oddFooter>
  </headerFooter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Y17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activeCell="BA17" pane="bottomRight" sqref="BA17"/>
    </sheetView>
  </sheetViews>
  <sheetFormatPr defaultColWidth="9" defaultRowHeight="12" x14ac:dyDescent="0.2"/>
  <cols>
    <col min="1" max="1" customWidth="true" style="14" width="11.85546875" collapsed="false"/>
    <col min="2" max="2" bestFit="true" customWidth="true" style="10" width="19.5703125" collapsed="false"/>
    <col min="3" max="3" bestFit="true" customWidth="true" style="10" width="24.0" collapsed="false"/>
    <col min="4" max="4" bestFit="true" customWidth="true" style="10" width="19.85546875" collapsed="false"/>
    <col min="5" max="5" bestFit="true" customWidth="true" style="10" width="12.7109375" collapsed="false"/>
    <col min="6" max="6" bestFit="true" customWidth="true" style="10" width="24.0" collapsed="false"/>
    <col min="7" max="7" bestFit="true" customWidth="true" style="10" width="28.42578125" collapsed="false"/>
    <col min="8" max="8" bestFit="true" customWidth="true" style="10" width="20.140625" collapsed="false"/>
    <col min="9" max="9" bestFit="true" customWidth="true" style="10" width="26.5703125" collapsed="false"/>
    <col min="10" max="10" bestFit="true" customWidth="true" style="10" width="10.140625" collapsed="false"/>
    <col min="11" max="11" bestFit="true" customWidth="true" style="10" width="10.42578125" collapsed="false"/>
    <col min="12" max="12" bestFit="true" customWidth="true" style="10" width="12.28515625" collapsed="false"/>
    <col min="13" max="13" bestFit="true" customWidth="true" style="10" width="20.140625" collapsed="false"/>
    <col min="14" max="14" customWidth="true" style="10" width="10.42578125" collapsed="false"/>
    <col min="15" max="15" bestFit="true" customWidth="true" style="10" width="26.85546875" collapsed="false"/>
    <col min="16" max="16" bestFit="true" customWidth="true" style="10" width="15.0" collapsed="false"/>
    <col min="17" max="17" bestFit="true" customWidth="true" style="10" width="15.42578125" collapsed="false"/>
    <col min="18" max="18" bestFit="true" customWidth="true" style="10" width="8.42578125" collapsed="false"/>
    <col min="19" max="19" bestFit="true" customWidth="true" style="10" width="29.28515625" collapsed="false"/>
    <col min="20" max="20" customWidth="true" style="10" width="29.28515625" collapsed="false"/>
    <col min="21" max="21" bestFit="true" customWidth="true" style="10" width="11.0" collapsed="false"/>
    <col min="22" max="22" bestFit="true" customWidth="true" style="10" width="12.0" collapsed="false"/>
    <col min="23" max="23" bestFit="true" customWidth="true" style="10" width="14.0" collapsed="false"/>
    <col min="24" max="24" bestFit="true" customWidth="true" style="10" width="19.42578125" collapsed="false"/>
    <col min="25" max="25" bestFit="true" customWidth="true" style="10" width="16.7109375" collapsed="false"/>
    <col min="26" max="26" bestFit="true" customWidth="true" style="10" width="28.42578125" collapsed="false"/>
    <col min="27" max="27" bestFit="true" customWidth="true" style="10" width="12.7109375" collapsed="false"/>
    <col min="28" max="28" bestFit="true" customWidth="true" style="10" width="22.7109375" collapsed="false"/>
    <col min="29" max="29" bestFit="true" customWidth="true" style="10" width="11.42578125" collapsed="false"/>
    <col min="30" max="30" bestFit="true" customWidth="true" style="10" width="15.7109375" collapsed="false"/>
    <col min="31" max="31" bestFit="true" customWidth="true" style="10" width="25.42578125" collapsed="false"/>
    <col min="32" max="32" bestFit="true" customWidth="true" style="10" width="13.140625" collapsed="false"/>
    <col min="33" max="33" bestFit="true" customWidth="true" style="10" width="9.42578125" collapsed="false"/>
    <col min="34" max="34" bestFit="true" customWidth="true" style="10" width="12.7109375" collapsed="false"/>
    <col min="35" max="35" bestFit="true" customWidth="true" style="10" width="29.140625" collapsed="false"/>
    <col min="36" max="36" bestFit="true" customWidth="true" style="10" width="20.5703125" collapsed="false"/>
    <col min="37" max="37" bestFit="true" customWidth="true" style="10" width="11.0" collapsed="false"/>
    <col min="38" max="38" bestFit="true" customWidth="true" style="10" width="15.7109375" collapsed="false"/>
    <col min="39" max="39" customWidth="true" style="10" width="10.42578125" collapsed="false"/>
    <col min="40" max="40" bestFit="true" customWidth="true" style="10" width="9.42578125" collapsed="false"/>
    <col min="41" max="41" bestFit="true" customWidth="true" style="10" width="15.140625" collapsed="false"/>
    <col min="42" max="42" bestFit="true" customWidth="true" style="10" width="15.42578125" collapsed="false"/>
    <col min="43" max="43" bestFit="true" customWidth="true" style="10" width="19.140625" collapsed="false"/>
    <col min="44" max="44" bestFit="true" customWidth="true" style="10" width="12.5703125" collapsed="false"/>
    <col min="45" max="45" bestFit="true" customWidth="true" style="10" width="15.28515625" collapsed="false"/>
    <col min="46" max="46" bestFit="true" customWidth="true" style="10" width="20.42578125" collapsed="false"/>
    <col min="47" max="47" bestFit="true" customWidth="true" style="10" width="13.42578125" collapsed="false"/>
    <col min="48" max="48" bestFit="true" customWidth="true" style="10" width="8.0" collapsed="false"/>
    <col min="49" max="49" bestFit="true" customWidth="true" style="10" width="18.85546875" collapsed="false"/>
    <col min="50" max="50" bestFit="true" customWidth="true" style="10" width="11.42578125" collapsed="false"/>
    <col min="51" max="258" customWidth="true" style="9" width="10.42578125" collapsed="false"/>
    <col min="259" max="16384" style="9" width="9.0" collapsed="false"/>
  </cols>
  <sheetData>
    <row r="1" spans="1:50" x14ac:dyDescent="0.2">
      <c r="A1" s="8" t="s">
        <v>51</v>
      </c>
      <c r="B1" s="15" t="s">
        <v>52</v>
      </c>
      <c r="C1" s="15" t="s">
        <v>80</v>
      </c>
      <c r="D1" s="16" t="s">
        <v>81</v>
      </c>
      <c r="E1" s="11" t="s">
        <v>53</v>
      </c>
      <c r="F1" s="18" t="s">
        <v>94</v>
      </c>
      <c r="G1" s="18" t="s">
        <v>86</v>
      </c>
      <c r="H1" s="11" t="s">
        <v>54</v>
      </c>
      <c r="I1" s="11" t="s">
        <v>55</v>
      </c>
      <c r="J1" s="11" t="s">
        <v>5</v>
      </c>
      <c r="K1" s="11" t="s">
        <v>6</v>
      </c>
      <c r="L1" s="11" t="s">
        <v>56</v>
      </c>
      <c r="M1" s="11" t="s">
        <v>57</v>
      </c>
      <c r="N1" s="11" t="s">
        <v>9</v>
      </c>
      <c r="O1" s="51" t="s">
        <v>95</v>
      </c>
      <c r="P1" s="17" t="s">
        <v>58</v>
      </c>
      <c r="Q1" s="15" t="s">
        <v>59</v>
      </c>
      <c r="R1" s="11" t="s">
        <v>12</v>
      </c>
      <c r="S1" s="16" t="s">
        <v>82</v>
      </c>
      <c r="T1" s="37" t="s">
        <v>89</v>
      </c>
      <c r="U1" s="15" t="s">
        <v>60</v>
      </c>
      <c r="V1" s="11" t="s">
        <v>61</v>
      </c>
      <c r="W1" s="15" t="s">
        <v>62</v>
      </c>
      <c r="X1" s="11" t="s">
        <v>63</v>
      </c>
      <c r="Y1" s="15" t="s">
        <v>83</v>
      </c>
      <c r="Z1" s="15" t="s">
        <v>84</v>
      </c>
      <c r="AA1" s="15" t="s">
        <v>64</v>
      </c>
      <c r="AB1" s="15" t="s">
        <v>65</v>
      </c>
      <c r="AC1" s="15" t="s">
        <v>20</v>
      </c>
      <c r="AD1" s="15" t="s">
        <v>66</v>
      </c>
      <c r="AE1" s="11" t="s">
        <v>67</v>
      </c>
      <c r="AF1" s="15" t="s">
        <v>68</v>
      </c>
      <c r="AG1" s="15" t="s">
        <v>22</v>
      </c>
      <c r="AH1" s="15" t="s">
        <v>69</v>
      </c>
      <c r="AI1" s="15" t="s">
        <v>70</v>
      </c>
      <c r="AJ1" s="16" t="s">
        <v>90</v>
      </c>
      <c r="AK1" s="15" t="s">
        <v>71</v>
      </c>
      <c r="AL1" s="18" t="s">
        <v>72</v>
      </c>
      <c r="AM1" s="15" t="s">
        <v>32</v>
      </c>
      <c r="AN1" s="15" t="s">
        <v>39</v>
      </c>
      <c r="AO1" s="15" t="s">
        <v>73</v>
      </c>
      <c r="AP1" s="18" t="s">
        <v>74</v>
      </c>
      <c r="AQ1" s="15" t="s">
        <v>85</v>
      </c>
      <c r="AR1" s="15" t="s">
        <v>28</v>
      </c>
      <c r="AS1" s="15" t="s">
        <v>75</v>
      </c>
      <c r="AT1" s="17" t="s">
        <v>76</v>
      </c>
      <c r="AU1" s="15" t="s">
        <v>77</v>
      </c>
      <c r="AV1" s="15" t="s">
        <v>33</v>
      </c>
      <c r="AW1" s="15" t="s">
        <v>78</v>
      </c>
      <c r="AX1" s="15" t="s">
        <v>79</v>
      </c>
    </row>
    <row r="2" spans="1:50" x14ac:dyDescent="0.2">
      <c r="A2" s="13">
        <v>1998</v>
      </c>
      <c r="B2" s="11"/>
      <c r="C2" s="11">
        <v>0</v>
      </c>
      <c r="D2" s="11"/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720000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/>
      <c r="U2" s="11">
        <v>0</v>
      </c>
      <c r="V2" s="11">
        <v>0</v>
      </c>
      <c r="W2" s="11">
        <v>0</v>
      </c>
      <c r="X2" s="11"/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350000</v>
      </c>
      <c r="AE2" s="11"/>
      <c r="AF2" s="11">
        <v>0</v>
      </c>
      <c r="AG2" s="11">
        <v>0</v>
      </c>
      <c r="AH2" s="11">
        <v>0</v>
      </c>
      <c r="AI2" s="11">
        <v>0</v>
      </c>
      <c r="AJ2" s="11"/>
      <c r="AK2" s="11">
        <v>0</v>
      </c>
      <c r="AL2" s="11"/>
      <c r="AM2" s="11">
        <v>150000</v>
      </c>
      <c r="AN2" s="11">
        <v>0</v>
      </c>
      <c r="AO2" s="11">
        <v>0</v>
      </c>
      <c r="AP2" s="11"/>
      <c r="AQ2" s="11">
        <v>0</v>
      </c>
      <c r="AR2" s="11">
        <v>0</v>
      </c>
      <c r="AS2" s="11">
        <v>0</v>
      </c>
      <c r="AT2" s="11">
        <v>0</v>
      </c>
      <c r="AU2" s="11">
        <v>0</v>
      </c>
      <c r="AV2" s="11">
        <v>0</v>
      </c>
      <c r="AW2" s="11">
        <v>0</v>
      </c>
      <c r="AX2" s="11">
        <v>1280000</v>
      </c>
    </row>
    <row r="3" spans="1:50" x14ac:dyDescent="0.2">
      <c r="A3" s="13">
        <v>1999</v>
      </c>
      <c r="B3" s="11"/>
      <c r="C3" s="11">
        <v>0</v>
      </c>
      <c r="D3" s="11"/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1593756</v>
      </c>
      <c r="L3" s="11">
        <v>0</v>
      </c>
      <c r="M3" s="11">
        <v>0</v>
      </c>
      <c r="N3" s="11">
        <v>25000</v>
      </c>
      <c r="O3" s="11">
        <v>0</v>
      </c>
      <c r="P3" s="11">
        <v>0</v>
      </c>
      <c r="Q3" s="11">
        <v>0</v>
      </c>
      <c r="R3" s="11">
        <v>237000</v>
      </c>
      <c r="S3" s="11">
        <v>0</v>
      </c>
      <c r="T3" s="11"/>
      <c r="U3" s="11">
        <v>42000</v>
      </c>
      <c r="V3" s="11">
        <v>0</v>
      </c>
      <c r="W3" s="11">
        <v>195023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200000</v>
      </c>
      <c r="AE3" s="11"/>
      <c r="AF3" s="11">
        <v>0</v>
      </c>
      <c r="AG3" s="11">
        <v>0</v>
      </c>
      <c r="AH3" s="11">
        <v>0</v>
      </c>
      <c r="AI3" s="11">
        <v>0</v>
      </c>
      <c r="AJ3" s="11"/>
      <c r="AK3" s="11">
        <v>0</v>
      </c>
      <c r="AL3" s="11"/>
      <c r="AM3" s="11">
        <v>370000</v>
      </c>
      <c r="AN3" s="11">
        <v>0</v>
      </c>
      <c r="AO3" s="11">
        <v>0</v>
      </c>
      <c r="AP3" s="11"/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1">
        <v>0</v>
      </c>
      <c r="AX3" s="11">
        <v>2730279</v>
      </c>
    </row>
    <row r="4" spans="1:50" x14ac:dyDescent="0.2">
      <c r="A4" s="13">
        <v>2000</v>
      </c>
      <c r="B4" s="11"/>
      <c r="C4" s="11">
        <v>0</v>
      </c>
      <c r="D4" s="11"/>
      <c r="E4" s="11">
        <v>0</v>
      </c>
      <c r="F4" s="11">
        <v>0</v>
      </c>
      <c r="G4" s="11">
        <v>0</v>
      </c>
      <c r="H4" s="11">
        <v>0</v>
      </c>
      <c r="I4" s="11">
        <v>-17200</v>
      </c>
      <c r="J4" s="11">
        <v>0</v>
      </c>
      <c r="K4" s="11">
        <v>-2202500</v>
      </c>
      <c r="L4" s="11">
        <v>0</v>
      </c>
      <c r="M4" s="11">
        <v>-1121000</v>
      </c>
      <c r="N4" s="11">
        <v>-83800</v>
      </c>
      <c r="O4" s="11">
        <v>0</v>
      </c>
      <c r="P4" s="11">
        <v>0</v>
      </c>
      <c r="Q4" s="11">
        <v>0</v>
      </c>
      <c r="R4" s="11">
        <v>-12800</v>
      </c>
      <c r="S4" s="11">
        <v>0</v>
      </c>
      <c r="T4" s="11"/>
      <c r="U4" s="11">
        <v>-160000</v>
      </c>
      <c r="V4" s="11">
        <v>0</v>
      </c>
      <c r="W4" s="11">
        <v>-3333400</v>
      </c>
      <c r="X4" s="11">
        <v>0</v>
      </c>
      <c r="Y4" s="11">
        <v>76000</v>
      </c>
      <c r="Z4" s="11">
        <v>0</v>
      </c>
      <c r="AA4" s="11">
        <v>0</v>
      </c>
      <c r="AB4" s="11">
        <v>0</v>
      </c>
      <c r="AC4" s="11">
        <v>-3173000</v>
      </c>
      <c r="AD4" s="11">
        <v>100000</v>
      </c>
      <c r="AE4" s="11"/>
      <c r="AF4" s="11">
        <v>0</v>
      </c>
      <c r="AG4" s="11">
        <v>-1800000</v>
      </c>
      <c r="AH4" s="11">
        <v>0</v>
      </c>
      <c r="AI4" s="11">
        <v>0</v>
      </c>
      <c r="AJ4" s="11"/>
      <c r="AK4" s="11">
        <v>-1161200</v>
      </c>
      <c r="AL4" s="11"/>
      <c r="AM4" s="11">
        <v>-3250000</v>
      </c>
      <c r="AN4" s="11">
        <v>-300000</v>
      </c>
      <c r="AO4" s="11">
        <v>0</v>
      </c>
      <c r="AP4" s="11"/>
      <c r="AQ4" s="11">
        <v>0</v>
      </c>
      <c r="AR4" s="11">
        <v>-203100</v>
      </c>
      <c r="AS4" s="11">
        <v>0</v>
      </c>
      <c r="AT4" s="11">
        <v>-285000</v>
      </c>
      <c r="AU4" s="11">
        <v>0</v>
      </c>
      <c r="AV4" s="11">
        <v>-203100</v>
      </c>
      <c r="AW4" s="11">
        <v>-425000</v>
      </c>
      <c r="AX4" s="11">
        <f>SUM(C4:AW4)</f>
        <v>-17555100</v>
      </c>
    </row>
    <row r="5" spans="1:50" x14ac:dyDescent="0.2">
      <c r="A5" s="13">
        <v>2001</v>
      </c>
      <c r="B5" s="11"/>
      <c r="C5" s="11">
        <v>-550000</v>
      </c>
      <c r="D5" s="11"/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-300000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/>
      <c r="U5" s="11">
        <v>0</v>
      </c>
      <c r="V5" s="11">
        <v>0</v>
      </c>
      <c r="W5" s="11">
        <v>-3113459</v>
      </c>
      <c r="X5" s="11">
        <v>0</v>
      </c>
      <c r="Y5" s="11">
        <v>0</v>
      </c>
      <c r="Z5" s="11">
        <v>0</v>
      </c>
      <c r="AA5" s="11">
        <v>-4000000</v>
      </c>
      <c r="AB5" s="11">
        <v>0</v>
      </c>
      <c r="AC5" s="11">
        <v>0</v>
      </c>
      <c r="AD5" s="11">
        <v>0</v>
      </c>
      <c r="AE5" s="11"/>
      <c r="AF5" s="11">
        <v>0</v>
      </c>
      <c r="AG5" s="11">
        <v>0</v>
      </c>
      <c r="AH5" s="11">
        <v>0</v>
      </c>
      <c r="AI5" s="11">
        <v>0</v>
      </c>
      <c r="AJ5" s="11"/>
      <c r="AK5" s="11">
        <v>0</v>
      </c>
      <c r="AL5" s="11"/>
      <c r="AM5" s="11">
        <v>0</v>
      </c>
      <c r="AN5" s="11">
        <v>142236</v>
      </c>
      <c r="AO5" s="11">
        <v>0</v>
      </c>
      <c r="AP5" s="11"/>
      <c r="AQ5" s="11">
        <v>0</v>
      </c>
      <c r="AR5" s="11">
        <v>-100000</v>
      </c>
      <c r="AS5" s="11">
        <v>0</v>
      </c>
      <c r="AT5" s="11">
        <v>-4000</v>
      </c>
      <c r="AU5" s="11">
        <v>0</v>
      </c>
      <c r="AV5" s="11">
        <v>0</v>
      </c>
      <c r="AW5" s="11">
        <v>0</v>
      </c>
      <c r="AX5" s="11">
        <f>SUM(C5:AW5)</f>
        <v>-7925223</v>
      </c>
    </row>
    <row r="6" spans="1:50" x14ac:dyDescent="0.2">
      <c r="A6" s="13">
        <v>2002</v>
      </c>
      <c r="B6" s="11"/>
      <c r="C6" s="11">
        <v>-1037411</v>
      </c>
      <c r="D6" s="11"/>
      <c r="E6" s="11">
        <v>-66523</v>
      </c>
      <c r="F6" s="11">
        <v>-96253</v>
      </c>
      <c r="G6" s="11">
        <v>-23743</v>
      </c>
      <c r="H6" s="11">
        <v>-59614</v>
      </c>
      <c r="I6" s="11">
        <v>-1873371</v>
      </c>
      <c r="J6" s="11">
        <v>-784639</v>
      </c>
      <c r="K6" s="11">
        <v>-8613586</v>
      </c>
      <c r="L6" s="11">
        <v>-325013</v>
      </c>
      <c r="M6" s="11">
        <v>-1163487</v>
      </c>
      <c r="N6" s="11">
        <v>-6949972</v>
      </c>
      <c r="O6" s="11">
        <v>-238254</v>
      </c>
      <c r="P6" s="11">
        <v>0</v>
      </c>
      <c r="Q6" s="11">
        <v>-693385</v>
      </c>
      <c r="R6" s="11">
        <v>-107683</v>
      </c>
      <c r="S6" s="11">
        <v>-26523</v>
      </c>
      <c r="T6" s="11"/>
      <c r="U6" s="11">
        <v>-1496307</v>
      </c>
      <c r="V6" s="11">
        <v>-143618</v>
      </c>
      <c r="W6" s="11">
        <v>-48650877</v>
      </c>
      <c r="X6" s="11">
        <v>-183621</v>
      </c>
      <c r="Y6" s="11">
        <v>-2093141</v>
      </c>
      <c r="Z6" s="11">
        <v>-117459</v>
      </c>
      <c r="AA6" s="11">
        <v>-7508703</v>
      </c>
      <c r="AB6" s="11">
        <v>-13837</v>
      </c>
      <c r="AC6" s="11">
        <v>-167651</v>
      </c>
      <c r="AD6" s="11">
        <v>-918209</v>
      </c>
      <c r="AE6" s="11"/>
      <c r="AF6" s="11">
        <v>-55732</v>
      </c>
      <c r="AG6" s="11">
        <v>-205500</v>
      </c>
      <c r="AH6" s="11">
        <v>0</v>
      </c>
      <c r="AI6" s="11">
        <v>-46703</v>
      </c>
      <c r="AJ6" s="11"/>
      <c r="AK6" s="11">
        <v>-621891</v>
      </c>
      <c r="AL6" s="11"/>
      <c r="AM6" s="11">
        <v>-35070346</v>
      </c>
      <c r="AN6" s="11">
        <v>-1507015</v>
      </c>
      <c r="AO6" s="11">
        <v>-128065</v>
      </c>
      <c r="AP6" s="11"/>
      <c r="AQ6" s="11">
        <v>0</v>
      </c>
      <c r="AR6" s="11">
        <v>-149761</v>
      </c>
      <c r="AS6" s="11">
        <v>-120963</v>
      </c>
      <c r="AT6" s="11">
        <v>-335537</v>
      </c>
      <c r="AU6" s="11">
        <v>-509429</v>
      </c>
      <c r="AV6" s="11">
        <v>0</v>
      </c>
      <c r="AW6" s="11">
        <v>-134676537.63</v>
      </c>
      <c r="AX6" s="11">
        <f>SUM(C6:AW6)</f>
        <v>-256780359.63</v>
      </c>
    </row>
    <row r="7" spans="1:50" x14ac:dyDescent="0.2">
      <c r="A7" s="13">
        <v>2003</v>
      </c>
      <c r="B7" s="11"/>
      <c r="C7" s="11">
        <v>0</v>
      </c>
      <c r="D7" s="1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6645530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/>
      <c r="U7" s="11">
        <v>0</v>
      </c>
      <c r="V7" s="11">
        <v>0</v>
      </c>
      <c r="W7" s="11">
        <v>50398000</v>
      </c>
      <c r="X7" s="11">
        <v>0</v>
      </c>
      <c r="Y7" s="11">
        <v>2380000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/>
      <c r="AF7" s="11">
        <v>0</v>
      </c>
      <c r="AG7" s="11">
        <v>0</v>
      </c>
      <c r="AH7" s="11">
        <v>0</v>
      </c>
      <c r="AI7" s="11">
        <v>0</v>
      </c>
      <c r="AJ7" s="11"/>
      <c r="AK7" s="11">
        <v>1700000</v>
      </c>
      <c r="AL7" s="11"/>
      <c r="AM7" s="11">
        <v>0</v>
      </c>
      <c r="AN7" s="11">
        <v>0</v>
      </c>
      <c r="AO7" s="11">
        <v>0</v>
      </c>
      <c r="AP7" s="11"/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f>SUM(C7:AW7)</f>
        <v>61123530</v>
      </c>
    </row>
    <row r="8" spans="1:50" x14ac:dyDescent="0.2">
      <c r="A8" s="14">
        <v>2009</v>
      </c>
      <c r="B8" s="11">
        <v>-132002</v>
      </c>
      <c r="C8" s="10">
        <v>-422334</v>
      </c>
      <c r="D8" s="10">
        <v>-264655</v>
      </c>
      <c r="E8" s="12">
        <v>-25754</v>
      </c>
      <c r="F8" s="12">
        <v>-51423</v>
      </c>
      <c r="G8" s="10">
        <v>-11219</v>
      </c>
      <c r="H8" s="12">
        <v>-32258</v>
      </c>
      <c r="I8" s="12">
        <v>-7956</v>
      </c>
      <c r="J8" s="10">
        <v>118641</v>
      </c>
      <c r="K8" s="12">
        <v>-1839678</v>
      </c>
      <c r="L8" s="10">
        <v>-109920</v>
      </c>
      <c r="M8" s="10">
        <v>-315377</v>
      </c>
      <c r="N8" s="12">
        <v>-40025534</v>
      </c>
      <c r="O8" s="10">
        <v>-110135</v>
      </c>
      <c r="P8" s="10">
        <v>0</v>
      </c>
      <c r="Q8" s="10">
        <v>-956591</v>
      </c>
      <c r="R8" s="10">
        <v>-70307</v>
      </c>
      <c r="S8" s="10">
        <v>-7471</v>
      </c>
      <c r="U8" s="10">
        <v>679671</v>
      </c>
      <c r="V8" s="10">
        <v>-73347</v>
      </c>
      <c r="W8" s="10">
        <v>-53266514</v>
      </c>
      <c r="X8" s="10">
        <v>0</v>
      </c>
      <c r="Y8" s="10">
        <v>1640352</v>
      </c>
      <c r="Z8" s="10">
        <v>0</v>
      </c>
      <c r="AA8" s="10">
        <v>-3025890</v>
      </c>
      <c r="AB8" s="10">
        <v>-26630</v>
      </c>
      <c r="AC8" s="10">
        <v>-67926</v>
      </c>
      <c r="AD8" s="10">
        <v>5607711</v>
      </c>
      <c r="AE8" s="10">
        <v>0</v>
      </c>
      <c r="AF8" s="10">
        <v>-26146</v>
      </c>
      <c r="AG8" s="10">
        <v>0</v>
      </c>
      <c r="AH8" s="10">
        <v>-179001</v>
      </c>
      <c r="AI8" s="10">
        <v>-25617</v>
      </c>
      <c r="AK8" s="10">
        <v>-450246</v>
      </c>
      <c r="AL8" s="10">
        <v>0</v>
      </c>
      <c r="AM8" s="10">
        <v>-7000000</v>
      </c>
      <c r="AN8" s="10">
        <v>-550404</v>
      </c>
      <c r="AO8" s="10">
        <v>-73099</v>
      </c>
      <c r="AP8" s="10">
        <v>0</v>
      </c>
      <c r="AQ8" s="10">
        <v>0</v>
      </c>
      <c r="AR8" s="10">
        <v>0</v>
      </c>
      <c r="AS8" s="10">
        <v>-22245</v>
      </c>
      <c r="AT8" s="10">
        <v>-97763</v>
      </c>
      <c r="AU8" s="10">
        <v>-326139</v>
      </c>
      <c r="AV8" s="10">
        <v>0</v>
      </c>
      <c r="AW8" s="10">
        <v>0</v>
      </c>
      <c r="AX8" s="11">
        <f ref="AX8:AX13" si="0" t="shared">SUM(B8:AW8)</f>
        <v>-101547206</v>
      </c>
    </row>
    <row r="9" spans="1:50" x14ac:dyDescent="0.2">
      <c r="A9" s="14">
        <v>2010</v>
      </c>
      <c r="B9" s="11">
        <v>0</v>
      </c>
      <c r="C9" s="10">
        <v>0</v>
      </c>
      <c r="D9" s="10">
        <v>0</v>
      </c>
      <c r="E9" s="12">
        <v>0</v>
      </c>
      <c r="F9" s="12">
        <v>0</v>
      </c>
      <c r="G9" s="10">
        <v>0</v>
      </c>
      <c r="H9" s="12">
        <v>0</v>
      </c>
      <c r="I9" s="12">
        <v>0</v>
      </c>
      <c r="J9" s="10">
        <v>0</v>
      </c>
      <c r="K9" s="12">
        <v>7861370</v>
      </c>
      <c r="L9" s="10">
        <v>0</v>
      </c>
      <c r="M9" s="10">
        <v>0</v>
      </c>
      <c r="N9" s="12">
        <v>10660863</v>
      </c>
      <c r="O9" s="10">
        <v>0</v>
      </c>
      <c r="P9" s="10">
        <v>0</v>
      </c>
      <c r="Q9" s="10">
        <v>-3340411</v>
      </c>
      <c r="R9" s="10">
        <v>0</v>
      </c>
      <c r="S9" s="10">
        <v>0</v>
      </c>
      <c r="U9" s="10">
        <v>4383922</v>
      </c>
      <c r="V9" s="10">
        <v>0</v>
      </c>
      <c r="W9" s="10">
        <v>100163</v>
      </c>
      <c r="X9" s="10">
        <v>0</v>
      </c>
      <c r="Y9" s="10">
        <v>10900000</v>
      </c>
      <c r="Z9" s="10">
        <v>0</v>
      </c>
      <c r="AA9" s="10">
        <v>-11373135</v>
      </c>
      <c r="AB9" s="10">
        <v>0</v>
      </c>
      <c r="AC9" s="10">
        <v>200000</v>
      </c>
      <c r="AD9" s="10">
        <v>0</v>
      </c>
      <c r="AE9" s="10">
        <v>0</v>
      </c>
      <c r="AF9" s="10">
        <v>0</v>
      </c>
      <c r="AG9" s="10">
        <v>0</v>
      </c>
      <c r="AH9" s="10">
        <v>587816</v>
      </c>
      <c r="AI9" s="10">
        <v>0</v>
      </c>
      <c r="AK9" s="10">
        <v>0</v>
      </c>
      <c r="AL9" s="10">
        <v>0</v>
      </c>
      <c r="AM9" s="10">
        <v>31360500</v>
      </c>
      <c r="AN9" s="10">
        <v>1726000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1">
        <f si="0" t="shared"/>
        <v>53067088</v>
      </c>
    </row>
    <row r="10" spans="1:50" x14ac:dyDescent="0.2">
      <c r="A10" s="14">
        <v>2011</v>
      </c>
      <c r="B10" s="11">
        <v>251310</v>
      </c>
      <c r="C10" s="10">
        <v>-4190</v>
      </c>
      <c r="D10" s="10">
        <v>-10248</v>
      </c>
      <c r="E10" s="12">
        <v>-1275</v>
      </c>
      <c r="F10" s="12">
        <v>0</v>
      </c>
      <c r="G10" s="10">
        <v>-176</v>
      </c>
      <c r="H10" s="12">
        <v>-693</v>
      </c>
      <c r="I10" s="12">
        <v>0</v>
      </c>
      <c r="J10" s="10">
        <v>-11399</v>
      </c>
      <c r="K10" s="12">
        <v>14201683</v>
      </c>
      <c r="L10" s="10">
        <v>2991283</v>
      </c>
      <c r="M10" s="10">
        <v>-22416</v>
      </c>
      <c r="N10" s="12">
        <v>5923910</v>
      </c>
      <c r="O10" s="10">
        <v>-3992</v>
      </c>
      <c r="P10" s="10">
        <v>0</v>
      </c>
      <c r="Q10" s="10">
        <v>0</v>
      </c>
      <c r="R10" s="10">
        <v>-661</v>
      </c>
      <c r="S10" s="10">
        <v>-641</v>
      </c>
      <c r="U10" s="10">
        <v>1192801</v>
      </c>
      <c r="V10" s="10">
        <v>-4354</v>
      </c>
      <c r="W10" s="10">
        <v>22659319</v>
      </c>
      <c r="X10" s="10">
        <v>0</v>
      </c>
      <c r="Y10" s="10">
        <v>18509055</v>
      </c>
      <c r="Z10" s="10">
        <v>0</v>
      </c>
      <c r="AA10" s="10">
        <v>0</v>
      </c>
      <c r="AB10" s="10">
        <v>-8480</v>
      </c>
      <c r="AC10" s="10">
        <v>0</v>
      </c>
      <c r="AD10" s="10">
        <v>-112535</v>
      </c>
      <c r="AE10" s="10">
        <v>0</v>
      </c>
      <c r="AF10" s="10">
        <v>0</v>
      </c>
      <c r="AG10" s="10">
        <v>0</v>
      </c>
      <c r="AH10" s="10">
        <v>-13577</v>
      </c>
      <c r="AI10" s="10">
        <v>-3441</v>
      </c>
      <c r="AK10" s="10">
        <v>2955000</v>
      </c>
      <c r="AL10" s="10">
        <v>-151215</v>
      </c>
      <c r="AM10" s="10">
        <v>0</v>
      </c>
      <c r="AN10" s="10">
        <v>-918</v>
      </c>
      <c r="AO10" s="10">
        <v>-3324</v>
      </c>
      <c r="AP10" s="10">
        <v>0</v>
      </c>
      <c r="AQ10" s="10">
        <v>0</v>
      </c>
      <c r="AR10" s="10">
        <v>0</v>
      </c>
      <c r="AS10" s="10">
        <v>-24</v>
      </c>
      <c r="AT10" s="10">
        <v>-741</v>
      </c>
      <c r="AU10" s="10">
        <v>981367</v>
      </c>
      <c r="AV10" s="10">
        <v>0</v>
      </c>
      <c r="AW10" s="10">
        <v>0</v>
      </c>
      <c r="AX10" s="11">
        <f si="0" t="shared"/>
        <v>69311428</v>
      </c>
    </row>
    <row r="11" spans="1:50" x14ac:dyDescent="0.2">
      <c r="A11" s="14">
        <v>2012</v>
      </c>
      <c r="B11" s="11">
        <v>0</v>
      </c>
      <c r="C11" s="10">
        <v>0</v>
      </c>
      <c r="D11" s="10">
        <v>0</v>
      </c>
      <c r="E11" s="12">
        <v>0</v>
      </c>
      <c r="F11" s="12">
        <v>0</v>
      </c>
      <c r="G11" s="10">
        <v>0</v>
      </c>
      <c r="H11" s="12">
        <v>0</v>
      </c>
      <c r="I11" s="12">
        <v>1300000</v>
      </c>
      <c r="J11" s="10">
        <v>0</v>
      </c>
      <c r="K11" s="12">
        <v>7498643</v>
      </c>
      <c r="L11" s="10">
        <v>320000</v>
      </c>
      <c r="M11" s="10">
        <v>0</v>
      </c>
      <c r="N11" s="1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U11" s="10">
        <v>0</v>
      </c>
      <c r="V11" s="10">
        <v>0</v>
      </c>
      <c r="W11" s="10">
        <v>-6500000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1">
        <f si="0" t="shared"/>
        <v>2618643</v>
      </c>
    </row>
    <row r="12" spans="1:50" x14ac:dyDescent="0.2">
      <c r="A12" s="14">
        <v>2013</v>
      </c>
      <c r="B12" s="11">
        <v>3030000</v>
      </c>
      <c r="C12" s="10">
        <v>18620000</v>
      </c>
      <c r="D12" s="10">
        <v>0</v>
      </c>
      <c r="E12" s="12">
        <v>0</v>
      </c>
      <c r="F12" s="12">
        <v>0</v>
      </c>
      <c r="G12" s="10">
        <v>0</v>
      </c>
      <c r="H12" s="12">
        <v>0</v>
      </c>
      <c r="I12" s="12">
        <v>0</v>
      </c>
      <c r="J12" s="10">
        <v>100000</v>
      </c>
      <c r="K12" s="12">
        <v>11200000</v>
      </c>
      <c r="L12" s="10">
        <v>0</v>
      </c>
      <c r="M12" s="10">
        <v>5000000</v>
      </c>
      <c r="N12" s="12">
        <v>58769000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U12" s="10">
        <v>0</v>
      </c>
      <c r="V12" s="10">
        <v>100000</v>
      </c>
      <c r="W12" s="10">
        <v>64754853</v>
      </c>
      <c r="X12" s="10">
        <v>0</v>
      </c>
      <c r="Y12" s="10">
        <v>0</v>
      </c>
      <c r="Z12" s="10">
        <v>0</v>
      </c>
      <c r="AA12" s="10">
        <v>3000000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K12" s="10">
        <v>1000000</v>
      </c>
      <c r="AL12" s="10">
        <v>0</v>
      </c>
      <c r="AM12" s="10">
        <v>33500000</v>
      </c>
      <c r="AN12" s="10">
        <v>0</v>
      </c>
      <c r="AO12" s="10">
        <v>0</v>
      </c>
      <c r="AP12" s="10">
        <v>1250000</v>
      </c>
      <c r="AQ12" s="10">
        <v>0</v>
      </c>
      <c r="AR12" s="10">
        <v>0</v>
      </c>
      <c r="AS12" s="10">
        <v>3000000</v>
      </c>
      <c r="AT12" s="10">
        <v>0</v>
      </c>
      <c r="AU12" s="10">
        <v>737940</v>
      </c>
      <c r="AV12" s="10">
        <v>0</v>
      </c>
      <c r="AW12" s="10">
        <v>0</v>
      </c>
      <c r="AX12" s="11">
        <f si="0" t="shared"/>
        <v>204061793</v>
      </c>
    </row>
    <row r="13" spans="1:50" x14ac:dyDescent="0.2">
      <c r="A13" s="14">
        <v>2014</v>
      </c>
      <c r="B13" s="11">
        <v>0</v>
      </c>
      <c r="C13" s="10">
        <v>0</v>
      </c>
      <c r="D13" s="10">
        <v>0</v>
      </c>
      <c r="E13" s="12">
        <v>0</v>
      </c>
      <c r="F13" s="12">
        <v>0</v>
      </c>
      <c r="G13" s="10">
        <v>0</v>
      </c>
      <c r="H13" s="12">
        <v>0</v>
      </c>
      <c r="I13" s="12">
        <v>0</v>
      </c>
      <c r="J13" s="10">
        <v>0</v>
      </c>
      <c r="K13" s="12">
        <v>0</v>
      </c>
      <c r="L13" s="10">
        <v>0</v>
      </c>
      <c r="M13" s="10">
        <v>0</v>
      </c>
      <c r="N13" s="12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1">
        <f si="0" t="shared"/>
        <v>0</v>
      </c>
    </row>
    <row r="14" spans="1:50" x14ac:dyDescent="0.2">
      <c r="A14" s="14">
        <v>2015</v>
      </c>
      <c r="B14" s="11">
        <v>0</v>
      </c>
      <c r="C14" s="10">
        <v>0</v>
      </c>
      <c r="D14" s="10">
        <v>0</v>
      </c>
      <c r="E14" s="12">
        <v>0</v>
      </c>
      <c r="F14" s="12">
        <v>0</v>
      </c>
      <c r="G14" s="10">
        <v>0</v>
      </c>
      <c r="H14" s="12">
        <v>0</v>
      </c>
      <c r="I14" s="12">
        <v>0</v>
      </c>
      <c r="J14" s="10">
        <v>0</v>
      </c>
      <c r="K14" s="12">
        <v>0</v>
      </c>
      <c r="L14" s="10">
        <v>0</v>
      </c>
      <c r="M14" s="10">
        <v>0</v>
      </c>
      <c r="N14" s="12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U14" s="10">
        <v>0</v>
      </c>
      <c r="V14" s="10">
        <v>0</v>
      </c>
      <c r="W14" s="10">
        <f>43000000+1040000</f>
        <v>44040000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K14" s="10">
        <v>2500000</v>
      </c>
      <c r="AL14" s="10">
        <v>0</v>
      </c>
      <c r="AM14" s="10">
        <v>0</v>
      </c>
      <c r="AN14" s="10">
        <v>9500000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1">
        <f>SUM(B14:AW14)</f>
        <v>56040000</v>
      </c>
    </row>
    <row r="15" spans="1:50" x14ac:dyDescent="0.2">
      <c r="A15" s="14">
        <v>2016</v>
      </c>
      <c r="B15" s="10">
        <v>450000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1900000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U15" s="10">
        <v>0</v>
      </c>
      <c r="V15" s="10">
        <v>0</v>
      </c>
      <c r="W15" s="10">
        <v>67000000</v>
      </c>
      <c r="X15" s="10">
        <v>0</v>
      </c>
      <c r="Y15" s="10">
        <v>3000000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1">
        <f>SUM(B15:AW15)</f>
        <v>72350000</v>
      </c>
    </row>
    <row r="16" spans="1:50" x14ac:dyDescent="0.2">
      <c r="A16" s="14">
        <v>2017</v>
      </c>
      <c r="B16" s="10">
        <v>-303948</v>
      </c>
      <c r="C16" s="10">
        <v>-584948</v>
      </c>
      <c r="D16" s="10">
        <v>-680689</v>
      </c>
      <c r="E16" s="10">
        <v>-10025</v>
      </c>
      <c r="F16" s="10">
        <v>-24521</v>
      </c>
      <c r="G16" s="10">
        <v>0</v>
      </c>
      <c r="H16" s="10">
        <v>-12478</v>
      </c>
      <c r="I16" s="10">
        <v>-506178</v>
      </c>
      <c r="J16" s="10">
        <v>-17737</v>
      </c>
      <c r="K16" s="10">
        <v>-5750000</v>
      </c>
      <c r="L16" s="10">
        <v>-229922</v>
      </c>
      <c r="M16" s="10">
        <v>-700000</v>
      </c>
      <c r="N16" s="10">
        <v>-10227270</v>
      </c>
      <c r="O16" s="10">
        <v>-530034</v>
      </c>
      <c r="P16" s="10">
        <v>0</v>
      </c>
      <c r="Q16" s="10">
        <v>-600000</v>
      </c>
      <c r="R16" s="10">
        <v>-24301</v>
      </c>
      <c r="S16" s="10">
        <v>-2559</v>
      </c>
      <c r="T16" s="10">
        <v>-23787</v>
      </c>
      <c r="U16" s="10">
        <v>-2292907</v>
      </c>
      <c r="V16" s="10">
        <v>-89855</v>
      </c>
      <c r="W16" s="10">
        <v>-39355709</v>
      </c>
      <c r="X16" s="10">
        <v>0</v>
      </c>
      <c r="Y16" s="10">
        <v>3443887</v>
      </c>
      <c r="Z16" s="10">
        <v>0</v>
      </c>
      <c r="AA16" s="10">
        <v>-3000000</v>
      </c>
      <c r="AB16" s="10">
        <v>-10703</v>
      </c>
      <c r="AC16" s="10">
        <v>-59074</v>
      </c>
      <c r="AD16" s="10">
        <v>-1449496</v>
      </c>
      <c r="AE16" s="10">
        <v>0</v>
      </c>
      <c r="AF16" s="10">
        <v>-12852</v>
      </c>
      <c r="AG16" s="10">
        <v>0</v>
      </c>
      <c r="AH16" s="10">
        <v>-241096</v>
      </c>
      <c r="AI16" s="10">
        <v>-14323</v>
      </c>
      <c r="AJ16" s="10">
        <v>-75000</v>
      </c>
      <c r="AK16" s="10">
        <v>-1750000</v>
      </c>
      <c r="AL16" s="10">
        <v>0</v>
      </c>
      <c r="AM16" s="10">
        <v>-20750000</v>
      </c>
      <c r="AN16" s="10">
        <v>-1200000</v>
      </c>
      <c r="AO16" s="10">
        <v>-30745</v>
      </c>
      <c r="AP16" s="10">
        <v>0</v>
      </c>
      <c r="AQ16" s="10">
        <v>0</v>
      </c>
      <c r="AR16" s="10">
        <v>0</v>
      </c>
      <c r="AS16" s="10">
        <v>-11511</v>
      </c>
      <c r="AT16" s="10">
        <v>-750000</v>
      </c>
      <c r="AU16" s="10">
        <v>-328939</v>
      </c>
      <c r="AV16" s="10">
        <v>0</v>
      </c>
      <c r="AW16" s="10">
        <v>0</v>
      </c>
      <c r="AX16" s="11">
        <f>SUM(B16:AW16)</f>
        <v>-88206720</v>
      </c>
    </row>
    <row r="17" spans="1:50" x14ac:dyDescent="0.2">
      <c r="A17" s="14">
        <v>2018</v>
      </c>
      <c r="B17" s="10">
        <v>389311</v>
      </c>
      <c r="C17" s="10">
        <v>-188688</v>
      </c>
      <c r="D17" s="10">
        <v>-378471</v>
      </c>
      <c r="E17" s="10">
        <v>-8062</v>
      </c>
      <c r="F17" s="10">
        <v>-19720</v>
      </c>
      <c r="G17" s="10">
        <v>0</v>
      </c>
      <c r="H17" s="10">
        <v>-10431</v>
      </c>
      <c r="I17" s="10">
        <v>-94172</v>
      </c>
      <c r="J17" s="10">
        <v>-12433</v>
      </c>
      <c r="K17" s="10">
        <v>-3405688</v>
      </c>
      <c r="L17" s="10">
        <v>0</v>
      </c>
      <c r="M17" s="10">
        <v>-157960</v>
      </c>
      <c r="N17" s="10">
        <v>-1407723</v>
      </c>
      <c r="O17" s="10">
        <v>-110012</v>
      </c>
      <c r="P17" s="10">
        <v>-777</v>
      </c>
      <c r="Q17" s="10">
        <v>-287318</v>
      </c>
      <c r="R17" s="10">
        <v>-170888</v>
      </c>
      <c r="S17" s="10">
        <v>-2058</v>
      </c>
      <c r="T17" s="10">
        <v>-19130</v>
      </c>
      <c r="U17" s="10">
        <v>-662871</v>
      </c>
      <c r="V17" s="10">
        <v>-21228</v>
      </c>
      <c r="W17" s="10">
        <v>-4316042</v>
      </c>
      <c r="X17" s="10">
        <v>0</v>
      </c>
      <c r="Y17" s="10">
        <v>1361585</v>
      </c>
      <c r="Z17" s="10">
        <v>0</v>
      </c>
      <c r="AA17" s="10">
        <v>-1611815</v>
      </c>
      <c r="AB17" s="10">
        <v>-8607</v>
      </c>
      <c r="AC17" s="10">
        <v>-22629</v>
      </c>
      <c r="AD17" s="10">
        <v>-123373</v>
      </c>
      <c r="AE17" s="10">
        <v>0</v>
      </c>
      <c r="AF17" s="10">
        <v>0</v>
      </c>
      <c r="AG17" s="10">
        <v>0</v>
      </c>
      <c r="AH17" s="10">
        <v>-59193</v>
      </c>
      <c r="AI17" s="10">
        <v>0</v>
      </c>
      <c r="AJ17" s="10">
        <v>0</v>
      </c>
      <c r="AK17" s="10">
        <v>-200000</v>
      </c>
      <c r="AL17" s="10">
        <v>0</v>
      </c>
      <c r="AM17" s="10">
        <v>-10933070</v>
      </c>
      <c r="AN17" s="10">
        <v>-528271</v>
      </c>
      <c r="AO17" s="10">
        <v>-31525</v>
      </c>
      <c r="AP17" s="10">
        <v>0</v>
      </c>
      <c r="AQ17" s="10">
        <v>0</v>
      </c>
      <c r="AR17" s="10">
        <v>0</v>
      </c>
      <c r="AS17" s="10">
        <v>-9256</v>
      </c>
      <c r="AT17" s="10">
        <v>-166960</v>
      </c>
      <c r="AU17" s="10">
        <v>-102041</v>
      </c>
      <c r="AV17" s="10">
        <v>0</v>
      </c>
      <c r="AW17" s="10">
        <v>0</v>
      </c>
      <c r="AX17" s="10">
        <f>SUM(B17:AW17)</f>
        <v>-23319516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10.28515625" defaultRowHeight="12" x14ac:dyDescent="0.2"/>
  <cols>
    <col min="1" max="1" bestFit="true" customWidth="true" style="5" width="34.28515625" collapsed="false"/>
    <col min="2" max="2" bestFit="true" customWidth="true" style="5" width="58.85546875" collapsed="false"/>
    <col min="3" max="4" style="5" width="10.28515625" collapsed="false"/>
    <col min="5" max="5" customWidth="true" style="5" width="35.5703125" collapsed="false"/>
    <col min="6" max="8" style="5" width="10.28515625" collapsed="false"/>
    <col min="9" max="9" customWidth="true" hidden="true" style="5" width="0.0" collapsed="false"/>
    <col min="10" max="16384" style="5" width="10.28515625" collapsed="false"/>
  </cols>
  <sheetData>
    <row r="1" spans="1:9" x14ac:dyDescent="0.2">
      <c r="A1" s="5" t="s">
        <v>43</v>
      </c>
      <c r="B1" s="6"/>
      <c r="I1" s="5" t="s">
        <v>44</v>
      </c>
    </row>
    <row r="2" spans="1:9" x14ac:dyDescent="0.2">
      <c r="A2" s="5" t="s">
        <v>45</v>
      </c>
      <c r="B2" s="6"/>
      <c r="I2" s="5" t="s">
        <v>46</v>
      </c>
    </row>
    <row r="3" spans="1:9" x14ac:dyDescent="0.2">
      <c r="A3" s="5" t="s">
        <v>47</v>
      </c>
      <c r="B3" s="5" t="s">
        <v>44</v>
      </c>
      <c r="I3" s="5" t="s">
        <v>48</v>
      </c>
    </row>
    <row r="4" spans="1:9" x14ac:dyDescent="0.2">
      <c r="A4" s="5" t="s">
        <v>49</v>
      </c>
      <c r="B4" s="7"/>
      <c r="I4" s="5" t="s">
        <v>50</v>
      </c>
    </row>
    <row r="5" spans="1:9" x14ac:dyDescent="0.2">
      <c r="E5" s="6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1999-09-15T15:59:28Z</dcterms:created>
  <dc:creator>David L. Hinman</dc:creator>
  <cp:lastModifiedBy>Reynolds, Dave [LEGIS]</cp:lastModifiedBy>
  <cp:lastPrinted>2018-08-13T16:27:24Z</cp:lastPrinted>
  <dcterms:modified xsi:type="dcterms:W3CDTF">2018-08-13T18:44:58Z</dcterms:modified>
  <dc:subject>Chart Template</dc:subject>
  <dc:title>FactBook</dc:title>
</cp:coreProperties>
</file>