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10965" windowWidth="50310" xWindow="75" yWindow="45"/>
  </bookViews>
  <sheets>
    <sheet name="Factbook" r:id="rId1" sheetId="5" state="veryHidden"/>
    <sheet name="Factbook old" r:id="rId2" sheetId="2" state="veryHidden"/>
    <sheet name="Data" r:id="rId3" sheetId="3"/>
    <sheet name="Notes" r:id="rId4" sheetId="4" state="veryHidden"/>
  </sheets>
  <definedNames>
    <definedName localSheetId="0" name="_xlnm.Print_Area">Factbook!$A$1:$H$56</definedName>
    <definedName localSheetId="1" name="_xlnm.Print_Area">'Factbook old'!$A$1:$T$52</definedName>
    <definedName localSheetId="1" name="_xlnm.Print_Titles">'Factbook old'!$1:$1</definedName>
  </definedNames>
  <calcPr calcId="162913"/>
</workbook>
</file>

<file path=xl/calcChain.xml><?xml version="1.0" encoding="utf-8"?>
<calcChain xmlns="http://schemas.openxmlformats.org/spreadsheetml/2006/main">
  <c i="5" l="1" r="K52"/>
  <c i="5" r="O52" s="1"/>
  <c i="5" r="K51"/>
  <c i="5" r="O51" s="1"/>
  <c i="5" r="K50"/>
  <c i="5" r="O50" s="1"/>
  <c i="5" r="K49"/>
  <c i="5" r="O49" s="1"/>
  <c i="5" r="K48"/>
  <c i="5" r="O48" s="1"/>
  <c i="5" r="K47"/>
  <c i="5" r="O47" s="1"/>
  <c i="5" r="K46"/>
  <c i="5" r="O46" s="1"/>
  <c i="5" r="K45"/>
  <c i="5" r="O45" s="1"/>
  <c i="5" r="K44"/>
  <c i="5" r="O44" s="1"/>
  <c i="5" r="K43"/>
  <c i="5" r="O43" s="1"/>
  <c i="5" r="K42"/>
  <c i="5" r="O42" s="1"/>
  <c i="5" r="K41"/>
  <c i="5" r="L41" s="1"/>
  <c i="5" r="K39"/>
  <c i="5" r="L39" s="1"/>
  <c i="5" r="K38"/>
  <c i="5" r="L38" s="1"/>
  <c i="5" r="K37"/>
  <c i="5" r="L37" s="1"/>
  <c i="5" r="K36"/>
  <c i="5" r="L36" s="1"/>
  <c i="5" r="K35"/>
  <c i="5" r="L35" s="1"/>
  <c i="5" r="K34"/>
  <c i="5" r="L34" s="1"/>
  <c i="5" r="K33"/>
  <c i="5" r="L33" s="1"/>
  <c i="5" r="K32"/>
  <c i="5" r="L32" s="1"/>
  <c i="5" r="K31"/>
  <c i="5" r="L31" s="1"/>
  <c i="5" r="K30"/>
  <c i="5" r="L30" s="1"/>
  <c i="5" r="K29"/>
  <c i="5" r="L29" s="1"/>
  <c i="5" r="K28"/>
  <c i="5" r="L28" s="1"/>
  <c i="5" r="K26"/>
  <c i="5" r="L26" s="1"/>
  <c i="5" r="K25"/>
  <c i="5" r="L25" s="1"/>
  <c i="5" r="K24"/>
  <c i="5" r="L24" s="1"/>
  <c i="5" r="K23"/>
  <c i="5" r="L23" s="1"/>
  <c i="5" r="K22"/>
  <c i="5" r="L22" s="1"/>
  <c i="5" r="K21"/>
  <c i="5" r="L21" s="1"/>
  <c i="5" r="K20"/>
  <c i="5" r="L20" s="1"/>
  <c i="5" r="K19"/>
  <c i="5" r="L19" s="1"/>
  <c i="5" r="K18"/>
  <c i="5" r="L18" s="1"/>
  <c i="5" r="K17"/>
  <c i="5" r="L17" s="1"/>
  <c i="5" r="K16"/>
  <c i="5" r="L16" s="1"/>
  <c i="5" r="K15"/>
  <c i="5" r="L15" s="1"/>
  <c i="5" r="K3"/>
  <c i="5" r="L3" s="1"/>
  <c i="5" r="K4"/>
  <c i="5" r="L4" s="1"/>
  <c i="5" r="K5"/>
  <c i="5" r="L5" s="1"/>
  <c i="5" r="K6"/>
  <c i="5" r="L6" s="1"/>
  <c i="5" r="K7"/>
  <c i="5" r="L7" s="1"/>
  <c i="5" r="K8"/>
  <c i="5" r="L8" s="1"/>
  <c i="5" r="K9"/>
  <c i="5" r="L9" s="1"/>
  <c i="5" r="K10"/>
  <c i="5" r="L10" s="1"/>
  <c i="5" r="K11"/>
  <c i="5" r="L11" s="1"/>
  <c i="5" r="K12"/>
  <c i="5" r="L12" s="1"/>
  <c i="5" r="K13"/>
  <c i="5" r="L13" s="1"/>
  <c i="5" r="K2"/>
  <c i="5" r="L2" s="1"/>
  <c i="2" r="B6"/>
  <c i="5" l="1" r="L49"/>
  <c i="5" r="L45"/>
  <c i="5" r="M41"/>
  <c i="5" r="M49"/>
  <c i="5" r="M45"/>
  <c i="5" r="N41"/>
  <c i="5" r="N49"/>
  <c i="5" r="N45"/>
  <c i="5" r="O41"/>
  <c i="5" r="L52"/>
  <c i="5" r="L48"/>
  <c i="5" r="L44"/>
  <c i="5" r="M52"/>
  <c i="5" r="M48"/>
  <c i="5" r="M44"/>
  <c i="5" r="N52"/>
  <c i="5" r="N48"/>
  <c i="5" r="N44"/>
  <c i="5" r="L51"/>
  <c i="5" r="L47"/>
  <c i="5" r="L43"/>
  <c i="5" r="M51"/>
  <c i="5" r="M47"/>
  <c i="5" r="M43"/>
  <c i="5" r="N51"/>
  <c i="5" r="N47"/>
  <c i="5" r="N43"/>
  <c i="5" r="L50"/>
  <c i="5" r="L46"/>
  <c i="5" r="L42"/>
  <c i="5" r="M50"/>
  <c i="5" r="M46"/>
  <c i="5" r="M42"/>
  <c i="5" r="N50"/>
  <c i="5" r="N46"/>
  <c i="5" r="N42"/>
  <c i="2" r="B39"/>
  <c i="2" r="N40" s="1"/>
  <c i="2" r="B36"/>
  <c i="2" r="R37" s="1"/>
  <c i="2" r="B33"/>
  <c i="2" r="N34" s="1"/>
  <c i="2" r="B30"/>
  <c i="2" r="R31" s="1"/>
  <c i="2" r="B27"/>
  <c i="2" r="R28" s="1"/>
  <c i="2" r="B24"/>
  <c i="2" r="N25" s="1"/>
  <c i="2" r="B21"/>
  <c i="2" r="R22" s="1"/>
  <c i="2" r="B18"/>
  <c i="2" r="N19" s="1"/>
  <c i="2" r="B15"/>
  <c i="2" r="R16" s="1"/>
  <c i="2" r="B12"/>
  <c i="2" r="N13" s="1"/>
  <c i="2" r="B9"/>
  <c i="2" r="R10" s="1"/>
  <c i="2" l="1" r="N7"/>
  <c i="2" r="F6"/>
  <c i="2" r="N6"/>
  <c i="2" r="H7"/>
  <c i="2" r="P7"/>
  <c i="2" r="J9"/>
  <c i="2" r="R9"/>
  <c i="2" r="L10"/>
  <c i="2" r="F12"/>
  <c i="2" r="N12"/>
  <c i="2" r="H13"/>
  <c i="2" r="P13"/>
  <c i="2" r="J15"/>
  <c i="2" r="R15"/>
  <c i="2" r="L16"/>
  <c i="2" r="F18"/>
  <c i="2" r="N18"/>
  <c i="2" r="H19"/>
  <c i="2" r="P19"/>
  <c i="2" r="J21"/>
  <c i="2" r="R21"/>
  <c i="2" r="L22"/>
  <c i="2" r="F24"/>
  <c i="2" r="N24"/>
  <c i="2" r="H25"/>
  <c i="2" r="P25"/>
  <c i="2" r="J30"/>
  <c i="2" r="R30"/>
  <c i="2" r="L31"/>
  <c i="2" r="F33"/>
  <c i="2" r="N33"/>
  <c i="2" r="H34"/>
  <c i="2" r="P34"/>
  <c i="2" r="J36"/>
  <c i="2" r="R36"/>
  <c i="2" r="L37"/>
  <c i="2" r="F39"/>
  <c i="5" r="G40" s="1"/>
  <c i="2" r="N39"/>
  <c i="5" r="A27" s="1"/>
  <c i="2" r="H40"/>
  <c i="2" r="P40"/>
  <c i="2" r="H27"/>
  <c i="2" r="L27"/>
  <c i="2" r="P27"/>
  <c i="2" r="H6"/>
  <c i="2" r="P6"/>
  <c i="2" r="J7"/>
  <c i="2" r="R7"/>
  <c i="2" r="L9"/>
  <c i="2" r="F10"/>
  <c i="2" r="N10"/>
  <c i="2" r="H12"/>
  <c i="2" r="P12"/>
  <c i="2" r="J13"/>
  <c i="2" r="R13"/>
  <c i="2" r="L15"/>
  <c i="2" r="F16"/>
  <c i="2" r="N16"/>
  <c i="2" r="H18"/>
  <c i="2" r="P18"/>
  <c i="2" r="J19"/>
  <c i="2" r="R19"/>
  <c i="2" r="L21"/>
  <c i="2" r="F22"/>
  <c i="2" r="N22"/>
  <c i="2" r="H24"/>
  <c i="2" r="P24"/>
  <c i="2" r="J25"/>
  <c i="2" r="R25"/>
  <c i="2" r="L30"/>
  <c i="2" r="F31"/>
  <c i="2" r="N31"/>
  <c i="2" r="H33"/>
  <c i="2" r="P33"/>
  <c i="2" r="J34"/>
  <c i="2" r="R34"/>
  <c i="2" r="L36"/>
  <c i="2" r="F37"/>
  <c i="2" r="N37"/>
  <c i="2" r="H39"/>
  <c i="5" r="E40" s="1"/>
  <c i="2" r="P39"/>
  <c i="5" r="A40" s="1"/>
  <c i="2" r="J40"/>
  <c i="2" r="R40"/>
  <c i="2" r="H28"/>
  <c i="2" r="L28"/>
  <c i="2" r="R27"/>
  <c i="2" r="J6"/>
  <c i="2" r="R6"/>
  <c i="2" r="L7"/>
  <c i="2" r="F9"/>
  <c i="2" r="N9"/>
  <c i="2" r="H10"/>
  <c i="2" r="P10"/>
  <c i="2" r="J12"/>
  <c i="2" r="R12"/>
  <c i="2" r="L13"/>
  <c i="2" r="F15"/>
  <c i="2" r="N15"/>
  <c i="2" r="H16"/>
  <c i="2" r="P16"/>
  <c i="2" r="J18"/>
  <c i="2" r="R18"/>
  <c i="2" r="L19"/>
  <c i="2" r="F21"/>
  <c i="2" r="N21"/>
  <c i="2" r="H22"/>
  <c i="2" r="P22"/>
  <c i="2" r="J24"/>
  <c i="2" r="R24"/>
  <c i="2" r="L25"/>
  <c i="2" r="F30"/>
  <c i="2" r="N30"/>
  <c i="2" r="H31"/>
  <c i="2" r="P31"/>
  <c i="2" r="J33"/>
  <c i="2" r="R33"/>
  <c i="2" r="L34"/>
  <c i="2" r="F36"/>
  <c i="2" r="N36"/>
  <c i="2" r="H37"/>
  <c i="2" r="P37"/>
  <c i="2" r="J39"/>
  <c i="5" r="A2" s="1"/>
  <c i="2" r="R39"/>
  <c i="5" r="C40" s="1"/>
  <c i="2" r="L40"/>
  <c i="2" r="F27"/>
  <c i="2" r="J27"/>
  <c i="2" r="N27"/>
  <c i="2" r="P28"/>
  <c i="2" r="L6"/>
  <c i="2" r="F7"/>
  <c i="2" r="H9"/>
  <c i="2" r="P9"/>
  <c i="2" r="J10"/>
  <c i="2" r="L12"/>
  <c i="2" r="F13"/>
  <c i="2" r="H15"/>
  <c i="2" r="P15"/>
  <c i="2" r="J16"/>
  <c i="2" r="L18"/>
  <c i="2" r="F19"/>
  <c i="2" r="H21"/>
  <c i="2" r="P21"/>
  <c i="2" r="J22"/>
  <c i="2" r="L24"/>
  <c i="2" r="F25"/>
  <c i="2" r="H30"/>
  <c i="2" r="P30"/>
  <c i="2" r="J31"/>
  <c i="2" r="L33"/>
  <c i="2" r="F34"/>
  <c i="2" r="H36"/>
  <c i="2" r="P36"/>
  <c i="2" r="J37"/>
  <c i="2" r="L39"/>
  <c i="5" r="A15" s="1"/>
  <c i="2" r="F40"/>
  <c i="2" r="F28"/>
  <c i="2" r="J28"/>
  <c i="2" r="N28"/>
</calcChain>
</file>

<file path=xl/sharedStrings.xml><?xml version="1.0" encoding="utf-8"?>
<sst xmlns="http://schemas.openxmlformats.org/spreadsheetml/2006/main" count="131" uniqueCount="53">
  <si>
    <t>Fiscal</t>
  </si>
  <si>
    <t xml:space="preserve">  Year  </t>
  </si>
  <si>
    <t>ICF/PMI</t>
  </si>
  <si>
    <t>RCF/PMI</t>
  </si>
  <si>
    <t xml:space="preserve">     NF     </t>
  </si>
  <si>
    <t xml:space="preserve">  RCF  </t>
  </si>
  <si>
    <t xml:space="preserve">    PMIC    </t>
  </si>
  <si>
    <t>Facilities</t>
  </si>
  <si>
    <t>NA</t>
  </si>
  <si>
    <t>Beds</t>
  </si>
  <si>
    <t xml:space="preserve">    NA</t>
  </si>
  <si>
    <t xml:space="preserve"> ICF/ID </t>
  </si>
  <si>
    <t xml:space="preserve"> RCF/ID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</si>
  <si>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</si>
  <si>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</si>
  <si>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</si>
  <si>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</si>
  <si>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</si>
  <si>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</si>
  <si>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</si>
  <si>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</si>
  <si>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ICF/PMIFacilities</t>
  </si>
  <si>
    <t>ICF/PMIBeds</t>
  </si>
  <si>
    <t>RCF/PMIFacilities</t>
  </si>
  <si>
    <t>RCF/PMIBeds</t>
  </si>
  <si>
    <t>NFFacilities</t>
  </si>
  <si>
    <t>NFBeds</t>
  </si>
  <si>
    <t>ICF/IDFacilities</t>
  </si>
  <si>
    <t>ICF/IDBeds</t>
  </si>
  <si>
    <t>RCFFacilities</t>
  </si>
  <si>
    <t>RCFBeds</t>
  </si>
  <si>
    <t>RCF/IDFacilities</t>
  </si>
  <si>
    <t>RCF/IDBeds</t>
  </si>
  <si>
    <t>PMICFacilities</t>
  </si>
  <si>
    <t>PMICBeds</t>
  </si>
  <si>
    <t>FiscalYear</t>
  </si>
  <si>
    <t xml:space="preserve"> </t>
  </si>
  <si>
    <t>ICF/PMI = Intermediate Care Facility for Persons with Mental Illness</t>
  </si>
  <si>
    <t>RCF/PMI = Residential Care Facility for Persons with Mental Illness</t>
  </si>
  <si>
    <t>NF = Nursing Facility – Skilled Nursing Facilities and Intermediate Care Facilities combined October 1, 1990</t>
  </si>
  <si>
    <t>ICF/ID = Intermediate Care Facility for Persons with an Intellectual Disability (ID)</t>
  </si>
  <si>
    <t>RCF = Residential Care Facility</t>
  </si>
  <si>
    <t>PMIC = Psychiatric Medical Institution for Children</t>
  </si>
  <si>
    <t xml:space="preserve">Licensed Health Care Facilities and Beds in Iowa  </t>
  </si>
  <si>
    <t>–</t>
  </si>
  <si>
    <t>RCF/ID = Residential Care Facility for Persons with an Intellectual Disability – includes three-to-five-bed ID facilities</t>
  </si>
  <si>
    <t>Nursing Facilities</t>
  </si>
  <si>
    <t>Intermediate Care Facilities for Persons with Mental Illness</t>
  </si>
  <si>
    <t>Residential Care Facilities</t>
  </si>
  <si>
    <t>Residential Care Facilities Persons with an Intellectual Disability</t>
  </si>
  <si>
    <t>Psychiatric Medical 
Institutions for Children</t>
  </si>
  <si>
    <t>Residential Care Facilities for Persons with Mental Illness</t>
  </si>
  <si>
    <t>Intermediate Care Facilities for Persons with and Intellectual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</si>
</sst>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20"/>
      <name val="Arial"/>
      <family val="2"/>
    </font>
    <font>
      <b/>
      <sz val="20"/>
      <color theme="4" tint="0.249977111117893"/>
      <name val="Arial"/>
      <family val="2"/>
    </font>
    <font>
      <b/>
      <sz val="20"/>
      <color theme="5"/>
      <name val="Arial"/>
      <family val="2"/>
    </font>
    <font>
      <b/>
      <sz val="20"/>
      <color theme="3" tint="0.59999389629810485"/>
      <name val="Arial"/>
      <family val="2"/>
    </font>
    <font>
      <b/>
      <sz val="20"/>
      <color theme="1" tint="0.499984740745262"/>
      <name val="Arial"/>
      <family val="2"/>
    </font>
    <font>
      <b/>
      <sz val="20"/>
      <color theme="7" tint="-0.249977111117893"/>
      <name val="Arial"/>
      <family val="2"/>
    </font>
    <font>
      <b/>
      <sz val="20"/>
      <color theme="1" tint="0.249977111117893"/>
      <name val="Arial"/>
      <family val="2"/>
    </font>
    <font>
      <b/>
      <sz val="20"/>
      <color theme="5" tint="0.5999938962981048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theme="0" tint="-0.24994659260841701"/>
      </top>
      <bottom/>
      <diagonal/>
    </border>
  </borders>
  <cellStyleXfs count="1">
    <xf borderId="0" fillId="0" fontId="0" numFmtId="0"/>
  </cellStyleXfs>
  <cellXfs count="100">
    <xf borderId="0" fillId="0" fontId="0" numFmtId="0" xfId="0"/>
    <xf applyAlignment="1" borderId="0" fillId="0" fontId="0" numFmtId="0" xfId="0">
      <alignment horizontal="right"/>
    </xf>
    <xf applyProtection="1" borderId="0" fillId="0" fontId="0" numFmtId="0" xfId="0">
      <protection locked="0"/>
    </xf>
    <xf applyFont="1" borderId="0" fillId="0" fontId="2" numFmtId="0" xfId="0"/>
    <xf applyAlignment="1" applyFont="1" borderId="0" fillId="0" fontId="2" numFmtId="0" xfId="0">
      <alignment horizontal="right"/>
    </xf>
    <xf applyAlignment="1" applyFont="1" borderId="0" fillId="0" fontId="2" numFmtId="0" xfId="0">
      <alignment horizontal="center"/>
    </xf>
    <xf applyFont="1" applyProtection="1" borderId="0" fillId="0" fontId="2" numFmtId="0" xfId="0">
      <protection locked="0"/>
    </xf>
    <xf applyAlignment="1" applyFont="1" borderId="0" fillId="0" fontId="2" numFmtId="0" xfId="0">
      <alignment vertical="top"/>
    </xf>
    <xf applyFont="1" borderId="0" fillId="0" fontId="3" numFmtId="0" xfId="0"/>
    <xf applyFont="1" applyProtection="1" borderId="0" fillId="0" fontId="3" numFmtId="0" xfId="0">
      <protection locked="0"/>
    </xf>
    <xf applyAlignment="1" applyFont="1" applyNumberFormat="1" borderId="0" fillId="0" fontId="3" numFmtId="3" xfId="0">
      <alignment horizontal="right"/>
    </xf>
    <xf applyAlignment="1" applyFont="1" borderId="0" fillId="0" fontId="3" numFmtId="0" xfId="0">
      <alignment horizontal="right"/>
    </xf>
    <xf applyAlignment="1" applyFont="1" applyNumberFormat="1" applyProtection="1" borderId="0" fillId="0" fontId="3" numFmtId="3" xfId="0">
      <alignment horizontal="right"/>
      <protection locked="0"/>
    </xf>
    <xf applyBorder="1" applyFont="1" borderId="0" fillId="0" fontId="3" numFmtId="0" xfId="0"/>
    <xf applyAlignment="1" applyBorder="1" applyFont="1" applyNumberFormat="1" borderId="0" fillId="0" fontId="3" numFmtId="3" xfId="0">
      <alignment horizontal="right"/>
    </xf>
    <xf applyAlignment="1" applyBorder="1" applyFont="1" borderId="0" fillId="0" fontId="3" numFmtId="0" xfId="0">
      <alignment horizontal="right"/>
    </xf>
    <xf applyBorder="1" applyFont="1" applyProtection="1" borderId="0" fillId="0" fontId="3" numFmtId="0" xfId="0">
      <protection locked="0"/>
    </xf>
    <xf applyAlignment="1" applyFont="1" borderId="0" fillId="0" fontId="2" numFmtId="0" xfId="0">
      <alignment horizontal="left"/>
    </xf>
    <xf applyAlignment="1" applyFont="1" borderId="0" fillId="0" fontId="3" numFmtId="0" xfId="0"/>
    <xf applyAlignment="1" applyFill="1" applyFont="1" applyNumberFormat="1" borderId="0" fillId="0" fontId="2" numFmtId="3" xfId="0">
      <alignment horizontal="right"/>
    </xf>
    <xf applyFont="1" borderId="0" fillId="0" fontId="4" numFmtId="0" xfId="0"/>
    <xf applyAlignment="1" applyFont="1" borderId="0" fillId="0" fontId="4" numFmtId="0" xfId="0">
      <alignment wrapText="1"/>
    </xf>
    <xf applyAlignment="1" applyBorder="1" applyFont="1" applyNumberFormat="1" borderId="0" fillId="0" fontId="4" numFmtId="1" xfId="0">
      <alignment horizontal="left" vertical="top" wrapText="1"/>
    </xf>
    <xf applyAlignment="1" applyFont="1" borderId="0" fillId="0" fontId="2" numFmtId="0" xfId="0">
      <alignment horizontal="left" vertical="top"/>
    </xf>
    <xf applyAlignment="1" applyFont="1" applyNumberFormat="1" borderId="0" fillId="0" fontId="0" numFmtId="1" xfId="0">
      <alignment horizontal="left" vertical="top"/>
    </xf>
    <xf applyAlignment="1" applyBorder="1" applyFont="1" applyNumberFormat="1" applyProtection="1" borderId="0" fillId="0" fontId="3" numFmtId="3" xfId="0">
      <alignment horizontal="right"/>
      <protection locked="0"/>
    </xf>
    <xf applyAlignment="1" applyFill="1" applyFont="1" applyNumberFormat="1" applyProtection="1" borderId="0" fillId="0" fontId="2" numFmtId="3" xfId="0">
      <alignment horizontal="right"/>
      <protection locked="0"/>
    </xf>
    <xf applyAlignment="1" applyFont="1" applyNumberFormat="1" borderId="0" fillId="0" fontId="3" numFmtId="0" xfId="0">
      <alignment horizontal="right"/>
    </xf>
    <xf applyAlignment="1" applyFont="1" applyNumberFormat="1" borderId="0" fillId="0" fontId="3" numFmtId="1" xfId="0">
      <alignment horizontal="right"/>
    </xf>
    <xf applyAlignment="1" applyBorder="1" applyFont="1" applyNumberFormat="1" borderId="0" fillId="0" fontId="3" numFmtId="1" xfId="0">
      <alignment horizontal="right"/>
    </xf>
    <xf applyAlignment="1" applyFont="1" applyNumberFormat="1" borderId="0" fillId="0" fontId="2" numFmtId="1" xfId="0">
      <alignment horizontal="right"/>
    </xf>
    <xf applyAlignment="1" applyNumberFormat="1" borderId="0" fillId="0" fontId="0" numFmtId="1" xfId="0">
      <alignment horizontal="right"/>
    </xf>
    <xf applyAlignment="1" applyFont="1" applyNumberFormat="1" borderId="0" fillId="0" fontId="2" numFmtId="3" xfId="0">
      <alignment horizontal="left" vertical="top"/>
    </xf>
    <xf applyAlignment="1" applyNumberFormat="1" borderId="0" fillId="0" fontId="0" numFmtId="3" xfId="0">
      <alignment horizontal="right"/>
    </xf>
    <xf applyAlignment="1" applyFont="1" applyProtection="1" borderId="0" fillId="0" fontId="2" numFmtId="0" xfId="0">
      <alignment horizontal="center" vertical="top"/>
      <protection hidden="1"/>
    </xf>
    <xf applyAlignment="1" applyFont="1" applyProtection="1" borderId="0" fillId="0" fontId="2" numFmtId="0" xfId="0">
      <alignment horizontal="right" vertical="top"/>
      <protection hidden="1"/>
    </xf>
    <xf applyAlignment="1" applyBorder="1" applyFont="1" applyProtection="1" borderId="1" fillId="0" fontId="2" numFmtId="0" xfId="0">
      <alignment horizontal="center" vertical="top"/>
      <protection hidden="1"/>
    </xf>
    <xf applyAlignment="1" applyBorder="1" applyFont="1" applyProtection="1" borderId="0" fillId="0" fontId="2" numFmtId="0" xfId="0">
      <alignment horizontal="center" vertical="top"/>
      <protection hidden="1"/>
    </xf>
    <xf applyAlignment="1" applyFont="1" applyProtection="1" borderId="0" fillId="0" fontId="2" numFmtId="0" xfId="0">
      <alignment vertical="top"/>
      <protection hidden="1"/>
    </xf>
    <xf applyAlignment="1" applyBorder="1" applyFont="1" applyProtection="1" borderId="0" fillId="0" fontId="2" numFmtId="0" xfId="0">
      <alignment vertical="top"/>
      <protection hidden="1"/>
    </xf>
    <xf applyAlignment="1" applyBorder="1" applyFont="1" applyProtection="1" borderId="1" fillId="0" fontId="0" numFmtId="0" xfId="0">
      <alignment horizontal="center" vertical="top"/>
      <protection hidden="1"/>
    </xf>
    <xf applyBorder="1" applyFont="1" applyProtection="1" borderId="0" fillId="0" fontId="3" numFmtId="0" xfId="0">
      <protection hidden="1"/>
    </xf>
    <xf applyAlignment="1" applyBorder="1" applyFont="1" applyProtection="1" borderId="0" fillId="0" fontId="3" numFmtId="0" xfId="0">
      <alignment horizontal="left"/>
      <protection hidden="1"/>
    </xf>
    <xf applyAlignment="1" applyBorder="1" applyFont="1" applyNumberFormat="1" applyProtection="1" borderId="0" fillId="0" fontId="3" numFmtId="3" xfId="0">
      <alignment horizontal="left"/>
      <protection hidden="1"/>
    </xf>
    <xf applyAlignment="1" applyBorder="1" applyFont="1" applyNumberFormat="1" applyProtection="1" borderId="0" fillId="0" fontId="3" numFmtId="3" xfId="0">
      <alignment horizontal="right"/>
      <protection hidden="1"/>
    </xf>
    <xf applyAlignment="1" applyBorder="1" applyFont="1" applyProtection="1" borderId="0" fillId="0" fontId="3" numFmtId="0" xfId="0">
      <alignment horizontal="right"/>
      <protection hidden="1"/>
    </xf>
    <xf applyBorder="1" applyFont="1" applyNumberFormat="1" applyProtection="1" borderId="0" fillId="0" fontId="3" numFmtId="3" xfId="0">
      <protection hidden="1"/>
    </xf>
    <xf applyAlignment="1" applyFont="1" applyProtection="1" borderId="0" fillId="0" fontId="3" numFmtId="0" xfId="0">
      <alignment horizontal="left"/>
      <protection hidden="1"/>
    </xf>
    <xf applyAlignment="1" applyFont="1" applyNumberFormat="1" applyProtection="1" borderId="0" fillId="0" fontId="3" numFmtId="3" xfId="0">
      <alignment horizontal="left"/>
      <protection hidden="1"/>
    </xf>
    <xf applyAlignment="1" applyFont="1" applyNumberFormat="1" applyProtection="1" borderId="0" fillId="0" fontId="3" numFmtId="3" xfId="0">
      <alignment horizontal="right"/>
      <protection hidden="1"/>
    </xf>
    <xf applyFont="1" applyNumberFormat="1" applyProtection="1" borderId="0" fillId="0" fontId="3" numFmtId="3" xfId="0">
      <protection hidden="1"/>
    </xf>
    <xf applyFont="1" applyProtection="1" borderId="0" fillId="0" fontId="3" numFmtId="0" xfId="0">
      <protection hidden="1"/>
    </xf>
    <xf applyBorder="1" applyFont="1" applyProtection="1" borderId="2" fillId="0" fontId="3" numFmtId="0" xfId="0">
      <protection hidden="1"/>
    </xf>
    <xf applyAlignment="1" applyBorder="1" applyFont="1" applyProtection="1" borderId="2" fillId="0" fontId="3" numFmtId="0" xfId="0">
      <alignment horizontal="left"/>
      <protection hidden="1"/>
    </xf>
    <xf applyAlignment="1" applyBorder="1" applyFont="1" applyNumberFormat="1" applyProtection="1" borderId="2" fillId="0" fontId="3" numFmtId="3" xfId="0">
      <alignment horizontal="left"/>
      <protection hidden="1"/>
    </xf>
    <xf applyAlignment="1" applyBorder="1" applyFont="1" applyNumberFormat="1" applyProtection="1" borderId="2" fillId="0" fontId="3" numFmtId="3" xfId="0">
      <alignment horizontal="right"/>
      <protection hidden="1"/>
    </xf>
    <xf applyBorder="1" applyFont="1" applyNumberFormat="1" applyProtection="1" borderId="2" fillId="0" fontId="3" numFmtId="3" xfId="0">
      <protection hidden="1"/>
    </xf>
    <xf applyAlignment="1" applyFont="1" applyProtection="1" borderId="0" fillId="0" fontId="2" numFmtId="0" xfId="0">
      <alignment horizontal="left"/>
      <protection hidden="1"/>
    </xf>
    <xf applyAlignment="1" applyFont="1" applyNumberFormat="1" applyProtection="1" borderId="0" fillId="0" fontId="0" numFmtId="3" xfId="0">
      <alignment horizontal="left"/>
      <protection hidden="1"/>
    </xf>
    <xf applyAlignment="1" applyFont="1" applyNumberFormat="1" applyProtection="1" borderId="0" fillId="0" fontId="2" numFmtId="3" xfId="0">
      <alignment horizontal="right"/>
      <protection hidden="1"/>
    </xf>
    <xf applyAlignment="1" applyFill="1" applyFont="1" applyNumberFormat="1" applyProtection="1" borderId="0" fillId="0" fontId="2" numFmtId="3" xfId="0">
      <alignment horizontal="right"/>
      <protection hidden="1"/>
    </xf>
    <xf applyFill="1" applyFont="1" applyNumberFormat="1" applyProtection="1" borderId="0" fillId="0" fontId="2" numFmtId="3" xfId="0">
      <protection hidden="1"/>
    </xf>
    <xf applyFont="1" applyProtection="1" borderId="0" fillId="0" fontId="2" numFmtId="0" xfId="0">
      <protection hidden="1"/>
    </xf>
    <xf applyFill="1" applyFont="1" applyNumberFormat="1" applyProtection="1" borderId="0" fillId="0" fontId="0" numFmtId="3" xfId="0">
      <protection hidden="1"/>
    </xf>
    <xf applyAlignment="1" applyFont="1" borderId="0" fillId="0" fontId="0" numFmtId="0" xfId="0"/>
    <xf applyFont="1" borderId="0" fillId="0" fontId="5" numFmtId="0" xfId="0"/>
    <xf applyAlignment="1" applyFont="1" borderId="0" fillId="0" fontId="1" numFmtId="0" xfId="0">
      <alignment horizontal="center"/>
    </xf>
    <xf applyAlignment="1" applyBorder="1" applyFont="1" applyProtection="1" borderId="0" fillId="0" fontId="2" numFmtId="0" xfId="0">
      <alignment horizontal="right" vertical="top"/>
      <protection hidden="1"/>
    </xf>
    <xf applyAlignment="1" applyBorder="1" applyFont="1" borderId="0" fillId="0" fontId="2" numFmtId="0" xfId="0">
      <alignment vertical="top"/>
    </xf>
    <xf applyAlignment="1" applyBorder="1" applyFont="1" applyProtection="1" borderId="0" fillId="0" fontId="0" numFmtId="0" xfId="0">
      <alignment horizontal="center" vertical="top"/>
      <protection hidden="1"/>
    </xf>
    <xf applyAlignment="1" applyBorder="1" applyFont="1" applyProtection="1" borderId="0" fillId="0" fontId="2" numFmtId="0" xfId="0">
      <alignment horizontal="left"/>
      <protection hidden="1"/>
    </xf>
    <xf applyAlignment="1" applyBorder="1" applyFont="1" applyNumberFormat="1" applyProtection="1" borderId="0" fillId="0" fontId="0" numFmtId="3" xfId="0">
      <alignment horizontal="left"/>
      <protection hidden="1"/>
    </xf>
    <xf applyAlignment="1" applyBorder="1" applyFont="1" applyNumberFormat="1" applyProtection="1" borderId="0" fillId="0" fontId="2" numFmtId="3" xfId="0">
      <alignment horizontal="right"/>
      <protection hidden="1"/>
    </xf>
    <xf applyAlignment="1" applyBorder="1" applyFill="1" applyFont="1" applyNumberFormat="1" applyProtection="1" borderId="0" fillId="0" fontId="2" numFmtId="3" xfId="0">
      <alignment horizontal="right"/>
      <protection hidden="1"/>
    </xf>
    <xf applyBorder="1" applyFill="1" applyFont="1" applyNumberFormat="1" applyProtection="1" borderId="0" fillId="0" fontId="2" numFmtId="3" xfId="0">
      <protection hidden="1"/>
    </xf>
    <xf applyBorder="1" applyFill="1" applyFont="1" applyNumberFormat="1" applyProtection="1" borderId="0" fillId="0" fontId="0" numFmtId="3" xfId="0">
      <protection hidden="1"/>
    </xf>
    <xf applyAlignment="1" applyBorder="1" applyFont="1" borderId="0" fillId="0" fontId="3" numFmtId="0" xfId="0"/>
    <xf applyAlignment="1" applyFont="1" borderId="0" fillId="0" fontId="2" numFmtId="0" xfId="0">
      <alignment vertical="center" wrapText="1"/>
    </xf>
    <xf applyAlignment="1" applyFont="1" applyNumberFormat="1" borderId="0" fillId="0" fontId="7" numFmtId="3" xfId="0">
      <alignment wrapText="1"/>
    </xf>
    <xf applyAlignment="1" applyFont="1" borderId="0" fillId="0" fontId="1" numFmtId="0" xfId="0"/>
    <xf applyAlignment="1" applyFont="1" borderId="0" fillId="0" fontId="6" numFmtId="0" xfId="0">
      <alignment horizontal="center" vertical="top" wrapText="1"/>
    </xf>
    <xf applyAlignment="1" applyFont="1" borderId="0" fillId="0" fontId="6" numFmtId="0" xfId="0">
      <alignment horizontal="center" vertical="top"/>
    </xf>
    <xf applyAlignment="1" applyFont="1" borderId="0" fillId="0" fontId="1" numFmtId="0" xfId="0">
      <alignment horizontal="left"/>
    </xf>
    <xf applyAlignment="1" applyFill="1" applyFont="1" applyNumberFormat="1" borderId="0" fillId="0" fontId="12" numFmtId="3" xfId="0">
      <alignment horizontal="center" wrapText="1"/>
    </xf>
    <xf applyAlignment="1" applyFill="1" applyFont="1" borderId="0" fillId="0" fontId="12" numFmtId="0" xfId="0">
      <alignment horizontal="center" wrapText="1"/>
    </xf>
    <xf applyAlignment="1" applyBorder="1" applyFill="1" applyFont="1" applyNumberFormat="1" applyProtection="1" borderId="0" fillId="0" fontId="13" numFmtId="3" xfId="0">
      <alignment horizontal="center" wrapText="1"/>
      <protection hidden="1"/>
    </xf>
    <xf applyAlignment="1" applyBorder="1" applyFill="1" applyFont="1" applyProtection="1" borderId="0" fillId="0" fontId="13" numFmtId="0" xfId="0">
      <alignment horizontal="center" wrapText="1"/>
      <protection hidden="1"/>
    </xf>
    <xf applyAlignment="1" applyBorder="1" applyFill="1" applyFont="1" applyNumberFormat="1" applyProtection="1" borderId="0" fillId="0" fontId="14" numFmtId="3" xfId="0">
      <alignment horizontal="center" wrapText="1"/>
      <protection hidden="1"/>
    </xf>
    <xf applyAlignment="1" applyBorder="1" applyFill="1" applyFont="1" applyProtection="1" borderId="0" fillId="0" fontId="14" numFmtId="0" xfId="0">
      <alignment horizontal="center" wrapText="1"/>
      <protection hidden="1"/>
    </xf>
    <xf applyAlignment="1" applyFont="1" borderId="0" fillId="0" fontId="6" numFmtId="0" xfId="0">
      <alignment horizontal="center" vertical="center" wrapText="1"/>
    </xf>
    <xf applyAlignment="1" applyFont="1" applyNumberFormat="1" borderId="0" fillId="0" fontId="8" numFmtId="3" xfId="0">
      <alignment horizontal="center" wrapText="1"/>
    </xf>
    <xf applyAlignment="1" applyFont="1" applyNumberFormat="1" borderId="0" fillId="0" fontId="9" numFmtId="3" xfId="0">
      <alignment horizontal="center"/>
    </xf>
    <xf applyAlignment="1" applyFont="1" borderId="0" fillId="0" fontId="9" numFmtId="0" xfId="0">
      <alignment horizontal="center"/>
    </xf>
    <xf applyAlignment="1" applyFont="1" borderId="0" fillId="0" fontId="6" numFmtId="0" xfId="0">
      <alignment horizontal="center" wrapText="1"/>
    </xf>
    <xf applyAlignment="1" applyFont="1" applyNumberFormat="1" borderId="0" fillId="0" fontId="11" numFmtId="3" xfId="0">
      <alignment horizontal="center" wrapText="1"/>
    </xf>
    <xf applyAlignment="1" applyFont="1" borderId="0" fillId="0" fontId="11" numFmtId="0" xfId="0">
      <alignment horizontal="center" wrapText="1"/>
    </xf>
    <xf applyAlignment="1" applyFill="1" applyFont="1" applyNumberFormat="1" borderId="0" fillId="0" fontId="10" numFmtId="3" xfId="0">
      <alignment horizontal="center" wrapText="1"/>
    </xf>
    <xf applyAlignment="1" applyFill="1" applyFont="1" borderId="0" fillId="0" fontId="10" numFmtId="0" xfId="0">
      <alignment horizontal="center" wrapText="1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Factbook!$L$1</c:f>
              <c:strCache>
                <c:ptCount val="1"/>
                <c:pt idx="0">
                  <c:v>Beds</c:v>
                </c:pt>
              </c:strCache>
            </c:strRef>
          </c:tx>
          <c:spPr>
            <a:ln>
              <a:solidFill>
                <a:schemeClr val="accent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11"/>
              <c:layout/>
              <c:dLblPos val="b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57-4809-8E94-11EFA5B51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Factbook!$K$2:$K$13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Factbook!$L$2:$L$13</c:f>
              <c:numCache>
                <c:formatCode>#,##0</c:formatCode>
                <c:ptCount val="12"/>
                <c:pt idx="0">
                  <c:v>30962</c:v>
                </c:pt>
                <c:pt idx="1">
                  <c:v>30986</c:v>
                </c:pt>
                <c:pt idx="2">
                  <c:v>30540</c:v>
                </c:pt>
                <c:pt idx="3">
                  <c:v>30356</c:v>
                </c:pt>
                <c:pt idx="4">
                  <c:v>30215</c:v>
                </c:pt>
                <c:pt idx="5">
                  <c:v>29940</c:v>
                </c:pt>
                <c:pt idx="6">
                  <c:v>29762</c:v>
                </c:pt>
                <c:pt idx="7">
                  <c:v>29724</c:v>
                </c:pt>
                <c:pt idx="8">
                  <c:v>31228</c:v>
                </c:pt>
                <c:pt idx="9">
                  <c:v>29473</c:v>
                </c:pt>
                <c:pt idx="10">
                  <c:v>29477</c:v>
                </c:pt>
                <c:pt idx="11">
                  <c:v>29682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7-4809-8E94-11EFA5B5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092160"/>
        <c:axId val="310093696"/>
      </c:lineChart>
      <c:catAx>
        <c:axId val="3100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0093696"/>
        <c:crosses val="autoZero"/>
        <c:auto val="1"/>
        <c:lblAlgn val="ctr"/>
        <c:lblOffset val="100"/>
        <c:noMultiLvlLbl val="0"/>
      </c:catAx>
      <c:valAx>
        <c:axId val="310093696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310092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FF-425D-93AB-BBE167472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Factbook!$K$15:$K$26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Factbook!$L$15:$L$26</c:f>
              <c:numCache>
                <c:formatCode>#,##0</c:formatCode>
                <c:ptCount val="12"/>
                <c:pt idx="0">
                  <c:v>3158</c:v>
                </c:pt>
                <c:pt idx="1">
                  <c:v>3139</c:v>
                </c:pt>
                <c:pt idx="2">
                  <c:v>3127</c:v>
                </c:pt>
                <c:pt idx="3">
                  <c:v>3127</c:v>
                </c:pt>
                <c:pt idx="4">
                  <c:v>3127</c:v>
                </c:pt>
                <c:pt idx="5">
                  <c:v>3123</c:v>
                </c:pt>
                <c:pt idx="6">
                  <c:v>3123</c:v>
                </c:pt>
                <c:pt idx="7">
                  <c:v>3116</c:v>
                </c:pt>
                <c:pt idx="8">
                  <c:v>3107</c:v>
                </c:pt>
                <c:pt idx="9">
                  <c:v>2959</c:v>
                </c:pt>
                <c:pt idx="10">
                  <c:v>2951</c:v>
                </c:pt>
                <c:pt idx="11">
                  <c:v>2970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F-425D-93AB-BBE16747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709632"/>
        <c:axId val="310715520"/>
      </c:lineChart>
      <c:catAx>
        <c:axId val="3107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0715520"/>
        <c:crosses val="autoZero"/>
        <c:auto val="1"/>
        <c:lblAlgn val="ctr"/>
        <c:lblOffset val="100"/>
        <c:noMultiLvlLbl val="0"/>
      </c:catAx>
      <c:valAx>
        <c:axId val="310715520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3107096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6B-4D60-AE13-865D460889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Factbook!$K$28:$K$39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Factbook!$L$28:$L$39</c:f>
              <c:numCache>
                <c:formatCode>#,##0</c:formatCode>
                <c:ptCount val="12"/>
                <c:pt idx="0">
                  <c:v>4171</c:v>
                </c:pt>
                <c:pt idx="1">
                  <c:v>4102</c:v>
                </c:pt>
                <c:pt idx="2">
                  <c:v>3850</c:v>
                </c:pt>
                <c:pt idx="3">
                  <c:v>3649</c:v>
                </c:pt>
                <c:pt idx="4">
                  <c:v>3576</c:v>
                </c:pt>
                <c:pt idx="5">
                  <c:v>3519</c:v>
                </c:pt>
                <c:pt idx="6">
                  <c:v>3425</c:v>
                </c:pt>
                <c:pt idx="7">
                  <c:v>3274</c:v>
                </c:pt>
                <c:pt idx="8">
                  <c:v>2784</c:v>
                </c:pt>
                <c:pt idx="9">
                  <c:v>2579</c:v>
                </c:pt>
                <c:pt idx="10">
                  <c:v>2307</c:v>
                </c:pt>
                <c:pt idx="11">
                  <c:v>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B-4D60-AE13-865D4608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727808"/>
        <c:axId val="310729344"/>
      </c:lineChart>
      <c:catAx>
        <c:axId val="3107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0729344"/>
        <c:crosses val="autoZero"/>
        <c:auto val="1"/>
        <c:lblAlgn val="ctr"/>
        <c:lblOffset val="100"/>
        <c:noMultiLvlLbl val="0"/>
      </c:catAx>
      <c:valAx>
        <c:axId val="3107293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10727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Factbook!$L$1</c:f>
              <c:strCache>
                <c:ptCount val="1"/>
                <c:pt idx="0">
                  <c:v>Beds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4B-4AE9-B091-151162B59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Factbook!$K$41:$K$53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Factbook!$L$41:$L$53</c:f>
              <c:numCache>
                <c:formatCode>#,##0</c:formatCode>
                <c:ptCount val="13"/>
                <c:pt idx="0">
                  <c:v>781</c:v>
                </c:pt>
                <c:pt idx="1">
                  <c:v>774</c:v>
                </c:pt>
                <c:pt idx="2">
                  <c:v>747</c:v>
                </c:pt>
                <c:pt idx="3">
                  <c:v>380</c:v>
                </c:pt>
                <c:pt idx="4">
                  <c:v>643</c:v>
                </c:pt>
                <c:pt idx="5">
                  <c:v>752</c:v>
                </c:pt>
                <c:pt idx="6">
                  <c:v>724</c:v>
                </c:pt>
                <c:pt idx="7">
                  <c:v>684</c:v>
                </c:pt>
                <c:pt idx="8">
                  <c:v>617</c:v>
                </c:pt>
                <c:pt idx="9">
                  <c:v>592</c:v>
                </c:pt>
                <c:pt idx="10">
                  <c:v>523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B-4AE9-B091-151162B5980C}"/>
            </c:ext>
          </c:extLst>
        </c:ser>
        <c:ser>
          <c:idx val="1"/>
          <c:order val="1"/>
          <c:tx>
            <c:strRef>
              <c:f>Factbook!$L$1</c:f>
              <c:strCache>
                <c:ptCount val="1"/>
                <c:pt idx="0">
                  <c:v>Beds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4B-4AE9-B091-151162B59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Factbook!$K$41:$K$53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Factbook!$M$41:$M$53</c:f>
              <c:numCache>
                <c:formatCode>#,##0</c:formatCode>
                <c:ptCount val="13"/>
                <c:pt idx="0">
                  <c:v>530</c:v>
                </c:pt>
                <c:pt idx="1">
                  <c:v>534</c:v>
                </c:pt>
                <c:pt idx="2">
                  <c:v>532</c:v>
                </c:pt>
                <c:pt idx="3">
                  <c:v>525</c:v>
                </c:pt>
                <c:pt idx="4">
                  <c:v>532</c:v>
                </c:pt>
                <c:pt idx="5">
                  <c:v>532</c:v>
                </c:pt>
                <c:pt idx="6">
                  <c:v>532</c:v>
                </c:pt>
                <c:pt idx="7">
                  <c:v>532</c:v>
                </c:pt>
                <c:pt idx="8">
                  <c:v>532</c:v>
                </c:pt>
                <c:pt idx="9">
                  <c:v>534</c:v>
                </c:pt>
                <c:pt idx="10">
                  <c:v>504</c:v>
                </c:pt>
                <c:pt idx="11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B-4AE9-B091-151162B5980C}"/>
            </c:ext>
          </c:extLst>
        </c:ser>
        <c:ser>
          <c:idx val="2"/>
          <c:order val="2"/>
          <c:tx>
            <c:strRef>
              <c:f>Factbook!$L$1</c:f>
              <c:strCache>
                <c:ptCount val="1"/>
                <c:pt idx="0">
                  <c:v>Beds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4B-4AE9-B091-151162B59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25000"/>
                        <a:lumOff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Factbook!$K$41:$K$53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Factbook!$N$41:$N$53</c:f>
              <c:numCache>
                <c:formatCode>#,##0</c:formatCode>
                <c:ptCount val="13"/>
                <c:pt idx="0">
                  <c:v>331</c:v>
                </c:pt>
                <c:pt idx="1">
                  <c:v>331</c:v>
                </c:pt>
                <c:pt idx="2">
                  <c:v>331</c:v>
                </c:pt>
                <c:pt idx="3">
                  <c:v>284</c:v>
                </c:pt>
                <c:pt idx="4">
                  <c:v>284</c:v>
                </c:pt>
                <c:pt idx="5">
                  <c:v>284</c:v>
                </c:pt>
                <c:pt idx="6">
                  <c:v>274</c:v>
                </c:pt>
                <c:pt idx="7">
                  <c:v>312</c:v>
                </c:pt>
                <c:pt idx="8">
                  <c:v>224</c:v>
                </c:pt>
                <c:pt idx="9">
                  <c:v>176</c:v>
                </c:pt>
                <c:pt idx="10">
                  <c:v>180</c:v>
                </c:pt>
                <c:pt idx="11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4B-4AE9-B091-151162B5980C}"/>
            </c:ext>
          </c:extLst>
        </c:ser>
        <c:ser>
          <c:idx val="3"/>
          <c:order val="3"/>
          <c:tx>
            <c:strRef>
              <c:f>Factbook!$L$1</c:f>
              <c:strCache>
                <c:ptCount val="1"/>
                <c:pt idx="0">
                  <c:v>Beds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4B-4AE9-B091-151162B59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Factbook!$K$41:$K$53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Factbook!$O$41:$O$53</c:f>
              <c:numCache>
                <c:formatCode>#,##0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82</c:v>
                </c:pt>
                <c:pt idx="6">
                  <c:v>82</c:v>
                </c:pt>
                <c:pt idx="7">
                  <c:v>102</c:v>
                </c:pt>
                <c:pt idx="8">
                  <c:v>102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4B-4AE9-B091-151162B5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252096"/>
        <c:axId val="311253632"/>
      </c:lineChart>
      <c:catAx>
        <c:axId val="3112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1253632"/>
        <c:crosses val="autoZero"/>
        <c:auto val="1"/>
        <c:lblAlgn val="ctr"/>
        <c:lblOffset val="100"/>
        <c:noMultiLvlLbl val="0"/>
      </c:catAx>
      <c:valAx>
        <c:axId val="3112536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112520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762000</xdr:colOff>
      <xdr:row>1</xdr:row>
      <xdr:rowOff>19051</xdr:rowOff>
    </xdr:from>
    <xdr:to>
      <xdr:col>7</xdr:col>
      <xdr:colOff>796290</xdr:colOff>
      <xdr:row>13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809624</xdr:colOff>
      <xdr:row>14</xdr:row>
      <xdr:rowOff>66675</xdr:rowOff>
    </xdr:from>
    <xdr:to>
      <xdr:col>7</xdr:col>
      <xdr:colOff>843914</xdr:colOff>
      <xdr:row>26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819148</xdr:colOff>
      <xdr:row>26</xdr:row>
      <xdr:rowOff>114300</xdr:rowOff>
    </xdr:from>
    <xdr:to>
      <xdr:col>7</xdr:col>
      <xdr:colOff>853438</xdr:colOff>
      <xdr:row>38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43</xdr:row>
      <xdr:rowOff>133350</xdr:rowOff>
    </xdr:from>
    <xdr:to>
      <xdr:col>7</xdr:col>
      <xdr:colOff>809625</xdr:colOff>
      <xdr:row>55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old and basic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000B29"/>
      </a:accent1>
      <a:accent2>
        <a:srgbClr val="D70026"/>
      </a:accent2>
      <a:accent3>
        <a:srgbClr val="F8F5F2"/>
      </a:accent3>
      <a:accent4>
        <a:srgbClr val="EDB83D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C100"/>
  <sheetViews>
    <sheetView showGridLines="0" tabSelected="1" workbookViewId="0" zoomScaleNormal="100" zoomScalePageLayoutView="75">
      <selection activeCell="J10" sqref="J10"/>
    </sheetView>
  </sheetViews>
  <sheetFormatPr defaultColWidth="9.140625" defaultRowHeight="12" x14ac:dyDescent="0.2"/>
  <cols>
    <col min="1" max="4" customWidth="true" width="12.7109375" collapsed="false"/>
    <col min="5" max="6" customWidth="true" style="1" width="12.7109375" collapsed="false"/>
    <col min="7" max="7" customWidth="true" width="12.7109375" collapsed="false"/>
    <col min="8" max="8" customWidth="true" style="1" width="14.7109375" collapsed="false"/>
    <col min="9" max="9" customWidth="true" width="12.7109375" collapsed="false"/>
    <col min="10" max="10" customWidth="true" width="11.85546875" collapsed="false"/>
    <col min="11" max="11" customWidth="true" width="10.28515625" collapsed="false"/>
    <col min="12" max="12" customWidth="true" width="12.7109375" collapsed="false"/>
    <col min="13" max="13" customWidth="true" style="1" width="10.7109375" collapsed="false"/>
    <col min="14" max="16" customWidth="true" width="10.7109375" collapsed="false"/>
    <col min="17" max="19" customWidth="true" style="2" width="10.7109375" collapsed="false"/>
    <col min="20" max="20" customWidth="true" width="10.7109375" collapsed="false"/>
    <col min="21" max="21" customWidth="true" width="18.5703125" collapsed="false"/>
  </cols>
  <sheetData>
    <row customFormat="1" ht="18" r="1" s="66" spans="1:28" x14ac:dyDescent="0.25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79"/>
      <c r="K1" s="79"/>
      <c r="L1" s="37" t="s">
        <v>9</v>
      </c>
      <c r="M1" s="79"/>
      <c r="N1" s="79"/>
      <c r="O1" s="79"/>
      <c r="P1" s="79"/>
      <c r="Q1" s="79"/>
      <c r="R1" s="79"/>
      <c r="S1" s="79"/>
      <c r="T1" s="79"/>
    </row>
    <row customFormat="1" customHeight="1" ht="12" r="2" s="7" spans="1:28" x14ac:dyDescent="0.2">
      <c r="A2" s="90">
        <f>'Factbook old'!J39</f>
        <v>414</v>
      </c>
      <c r="B2" s="90"/>
      <c r="C2" s="37"/>
      <c r="D2" s="67"/>
      <c r="E2" s="37"/>
      <c r="F2" s="67"/>
      <c r="G2" s="37"/>
      <c r="H2" s="37"/>
      <c r="I2" s="37"/>
      <c r="J2" s="67">
        <v>12</v>
      </c>
      <c r="K2" s="41">
        <f>LARGE(Data!$A$2:$A$100,J2)</f>
        <v>2006</v>
      </c>
      <c r="L2" s="44">
        <f>INDEX(Data!$A$2:$O$100,MATCH($K2,Data!$A$2:$A$100,0),7)</f>
        <v>30962</v>
      </c>
      <c r="M2" s="37"/>
      <c r="N2" s="37"/>
      <c r="O2" s="37"/>
      <c r="P2" s="37"/>
      <c r="Q2" s="37"/>
      <c r="R2" s="37"/>
      <c r="S2" s="37"/>
      <c r="T2" s="68"/>
    </row>
    <row customFormat="1" customHeight="1" ht="12" r="3" s="7" spans="1:28" x14ac:dyDescent="0.2">
      <c r="A3" s="90"/>
      <c r="B3" s="90"/>
      <c r="C3" s="37"/>
      <c r="D3" s="39"/>
      <c r="E3" s="39"/>
      <c r="F3" s="37"/>
      <c r="G3" s="37"/>
      <c r="H3" s="37"/>
      <c r="I3" s="39"/>
      <c r="J3" s="67">
        <v>11</v>
      </c>
      <c r="K3" s="41">
        <f>LARGE(Data!$A$2:$A$100,J3)</f>
        <v>2007</v>
      </c>
      <c r="L3" s="44">
        <f>INDEX(Data!$A$2:$O$100,MATCH($K3,Data!$A$2:$A$100,0),7)</f>
        <v>30986</v>
      </c>
      <c r="M3" s="69"/>
      <c r="N3" s="39"/>
      <c r="O3" s="37"/>
      <c r="P3" s="39"/>
      <c r="Q3" s="69"/>
      <c r="R3" s="37"/>
      <c r="S3" s="37"/>
      <c r="T3" s="68"/>
    </row>
    <row customFormat="1" customHeight="1" ht="12" r="4" s="8" spans="1:28" x14ac:dyDescent="0.2">
      <c r="A4" s="90"/>
      <c r="B4" s="90"/>
      <c r="C4" s="42"/>
      <c r="D4" s="43"/>
      <c r="E4" s="44"/>
      <c r="F4" s="45"/>
      <c r="G4" s="46"/>
      <c r="H4" s="44"/>
      <c r="I4" s="46"/>
      <c r="J4" s="44">
        <v>10</v>
      </c>
      <c r="K4" s="41">
        <f>LARGE(Data!$A$2:$A$100,J4)</f>
        <v>2008</v>
      </c>
      <c r="L4" s="44">
        <f>INDEX(Data!$A$2:$O$100,MATCH($K4,Data!$A$2:$A$100,0),7)</f>
        <v>30540</v>
      </c>
      <c r="M4" s="44"/>
      <c r="N4" s="46"/>
      <c r="O4" s="46"/>
      <c r="P4" s="46"/>
      <c r="Q4" s="46"/>
      <c r="R4" s="46"/>
      <c r="S4" s="46"/>
      <c r="T4" s="13"/>
    </row>
    <row customFormat="1" customHeight="1" ht="12" r="5" s="8" spans="1:28" x14ac:dyDescent="0.2">
      <c r="A5" s="90"/>
      <c r="B5" s="90"/>
      <c r="C5" s="42"/>
      <c r="D5" s="43"/>
      <c r="E5" s="44"/>
      <c r="F5" s="44"/>
      <c r="G5" s="46"/>
      <c r="H5" s="44"/>
      <c r="I5" s="46"/>
      <c r="J5" s="67">
        <v>9</v>
      </c>
      <c r="K5" s="41">
        <f>LARGE(Data!$A$2:$A$100,J5)</f>
        <v>2009</v>
      </c>
      <c r="L5" s="44">
        <f>INDEX(Data!$A$2:$O$100,MATCH($K5,Data!$A$2:$A$100,0),7)</f>
        <v>30356</v>
      </c>
      <c r="M5" s="44"/>
      <c r="N5" s="46"/>
      <c r="O5" s="44"/>
      <c r="P5" s="46"/>
      <c r="Q5" s="44"/>
      <c r="R5" s="46"/>
      <c r="S5" s="44"/>
      <c r="T5" s="13"/>
    </row>
    <row customFormat="1" customHeight="1" ht="12" r="6" s="8" spans="1:28" x14ac:dyDescent="0.2">
      <c r="A6" s="90"/>
      <c r="B6" s="90"/>
      <c r="C6" s="42"/>
      <c r="D6" s="43"/>
      <c r="E6" s="44"/>
      <c r="F6" s="44"/>
      <c r="G6" s="46"/>
      <c r="H6" s="44"/>
      <c r="I6" s="46"/>
      <c r="J6" s="67">
        <v>8</v>
      </c>
      <c r="K6" s="41">
        <f>LARGE(Data!$A$2:$A$100,J6)</f>
        <v>2010</v>
      </c>
      <c r="L6" s="44">
        <f>INDEX(Data!$A$2:$O$100,MATCH($K6,Data!$A$2:$A$100,0),7)</f>
        <v>30215</v>
      </c>
      <c r="M6" s="44"/>
      <c r="N6" s="46"/>
      <c r="O6" s="44"/>
      <c r="P6" s="46"/>
      <c r="Q6" s="44"/>
      <c r="R6" s="46"/>
      <c r="S6" s="44"/>
      <c r="T6" s="13"/>
    </row>
    <row customFormat="1" customHeight="1" ht="12" r="7" s="8" spans="1:28" x14ac:dyDescent="0.2">
      <c r="A7" s="90"/>
      <c r="B7" s="90"/>
      <c r="C7" s="42"/>
      <c r="D7" s="43"/>
      <c r="E7" s="44"/>
      <c r="F7" s="44"/>
      <c r="G7" s="46"/>
      <c r="H7" s="44"/>
      <c r="I7" s="46"/>
      <c r="J7" s="44">
        <v>7</v>
      </c>
      <c r="K7" s="41">
        <f>LARGE(Data!$A$2:$A$100,J7)</f>
        <v>2011</v>
      </c>
      <c r="L7" s="44">
        <f>INDEX(Data!$A$2:$O$100,MATCH($K7,Data!$A$2:$A$100,0),7)</f>
        <v>29940</v>
      </c>
      <c r="M7" s="44"/>
      <c r="N7" s="46"/>
      <c r="O7" s="46"/>
      <c r="P7" s="46"/>
      <c r="Q7" s="46"/>
      <c r="R7" s="46"/>
      <c r="S7" s="46"/>
      <c r="T7" s="13"/>
    </row>
    <row customFormat="1" customHeight="1" ht="12" r="8" s="8" spans="1:28" x14ac:dyDescent="0.2">
      <c r="A8" s="89" t="s">
        <v>46</v>
      </c>
      <c r="B8" s="89"/>
      <c r="C8" s="42"/>
      <c r="D8" s="43"/>
      <c r="E8" s="44"/>
      <c r="F8" s="44"/>
      <c r="G8" s="46"/>
      <c r="H8" s="44"/>
      <c r="I8" s="46"/>
      <c r="J8" s="67">
        <v>6</v>
      </c>
      <c r="K8" s="41">
        <f>LARGE(Data!$A$2:$A$100,J8)</f>
        <v>2012</v>
      </c>
      <c r="L8" s="44">
        <f>INDEX(Data!$A$2:$O$100,MATCH($K8,Data!$A$2:$A$100,0),7)</f>
        <v>29762</v>
      </c>
      <c r="M8" s="44"/>
      <c r="N8" s="46"/>
      <c r="O8" s="46"/>
      <c r="P8" s="46"/>
      <c r="Q8" s="46"/>
      <c r="R8" s="46"/>
      <c r="S8" s="46"/>
      <c r="T8" s="13"/>
    </row>
    <row customFormat="1" customHeight="1" ht="12" r="9" s="8" spans="1:28" x14ac:dyDescent="0.35">
      <c r="A9" s="78"/>
      <c r="B9" s="78"/>
      <c r="C9" s="42"/>
      <c r="D9" s="43"/>
      <c r="E9" s="44"/>
      <c r="F9" s="44"/>
      <c r="G9" s="46"/>
      <c r="H9" s="44"/>
      <c r="I9" s="46"/>
      <c r="J9" s="67">
        <v>5</v>
      </c>
      <c r="K9" s="41">
        <f>LARGE(Data!$A$2:$A$100,J9)</f>
        <v>2013</v>
      </c>
      <c r="L9" s="44">
        <f>INDEX(Data!$A$2:$O$100,MATCH($K9,Data!$A$2:$A$100,0),7)</f>
        <v>29724</v>
      </c>
      <c r="M9" s="44"/>
      <c r="N9" s="46"/>
      <c r="O9" s="46"/>
      <c r="P9" s="46"/>
      <c r="Q9" s="46"/>
      <c r="R9" s="46"/>
      <c r="S9" s="46"/>
      <c r="T9" s="13"/>
    </row>
    <row customFormat="1" customHeight="1" ht="12" r="10" s="8" spans="1:28" x14ac:dyDescent="0.2">
      <c r="C10" s="42"/>
      <c r="D10" s="43"/>
      <c r="E10" s="44"/>
      <c r="F10" s="44"/>
      <c r="G10" s="46"/>
      <c r="H10" s="44"/>
      <c r="I10" s="46"/>
      <c r="J10" s="44">
        <v>4</v>
      </c>
      <c r="K10" s="41">
        <f>LARGE(Data!$A$2:$A$100,J10)</f>
        <v>2014</v>
      </c>
      <c r="L10" s="44">
        <f>INDEX(Data!$A$2:$O$100,MATCH($K10,Data!$A$2:$A$100,0),7)</f>
        <v>31228</v>
      </c>
      <c r="M10" s="44"/>
      <c r="N10" s="46"/>
      <c r="O10" s="46"/>
      <c r="P10" s="46"/>
      <c r="Q10" s="46"/>
      <c r="R10" s="46"/>
      <c r="S10" s="46"/>
      <c r="T10" s="13"/>
    </row>
    <row customFormat="1" customHeight="1" ht="12" r="11" s="8" spans="1:28" x14ac:dyDescent="0.2">
      <c r="A11" s="77"/>
      <c r="B11" s="77"/>
      <c r="C11" s="42"/>
      <c r="D11" s="43"/>
      <c r="E11" s="44"/>
      <c r="F11" s="44"/>
      <c r="G11" s="46"/>
      <c r="H11" s="44"/>
      <c r="I11" s="46"/>
      <c r="J11" s="67">
        <v>3</v>
      </c>
      <c r="K11" s="41">
        <f>LARGE(Data!$A$2:$A$100,J11)</f>
        <v>2015</v>
      </c>
      <c r="L11" s="44">
        <f>INDEX(Data!$A$2:$O$100,MATCH($K11,Data!$A$2:$A$100,0),7)</f>
        <v>29473</v>
      </c>
      <c r="M11" s="44"/>
      <c r="N11" s="46"/>
      <c r="O11" s="46"/>
      <c r="P11" s="46"/>
      <c r="Q11" s="46"/>
      <c r="R11" s="46"/>
      <c r="S11" s="46"/>
      <c r="T11" s="13"/>
    </row>
    <row customFormat="1" customHeight="1" ht="12" r="12" s="8" spans="1:28" x14ac:dyDescent="0.2">
      <c r="A12" s="77"/>
      <c r="B12" s="77"/>
      <c r="C12" s="42"/>
      <c r="D12" s="43"/>
      <c r="E12" s="44"/>
      <c r="F12" s="44"/>
      <c r="G12" s="46"/>
      <c r="H12" s="44"/>
      <c r="I12" s="46"/>
      <c r="J12" s="67">
        <v>2</v>
      </c>
      <c r="K12" s="41">
        <f>LARGE(Data!$A$2:$A$100,J12)</f>
        <v>2016</v>
      </c>
      <c r="L12" s="44">
        <f>INDEX(Data!$A$2:$O$100,MATCH($K12,Data!$A$2:$A$100,0),7)</f>
        <v>29477</v>
      </c>
      <c r="M12" s="44"/>
      <c r="N12" s="46"/>
      <c r="O12" s="46"/>
      <c r="P12" s="46"/>
      <c r="Q12" s="46"/>
      <c r="R12" s="46"/>
      <c r="S12" s="46"/>
      <c r="T12" s="13"/>
      <c r="AB12" s="13"/>
    </row>
    <row customFormat="1" customHeight="1" ht="12" r="13" s="8" spans="1:28" x14ac:dyDescent="0.2">
      <c r="A13" s="77"/>
      <c r="B13" s="77"/>
      <c r="C13" s="42"/>
      <c r="D13" s="43"/>
      <c r="E13" s="44"/>
      <c r="F13" s="44"/>
      <c r="G13" s="46"/>
      <c r="H13" s="44"/>
      <c r="I13" s="46"/>
      <c r="J13" s="44">
        <v>1</v>
      </c>
      <c r="K13" s="41">
        <f>LARGE(Data!$A$2:$A$100,J13)</f>
        <v>2017</v>
      </c>
      <c r="L13" s="44">
        <f>INDEX(Data!$A$2:$O$100,MATCH($K13,Data!$A$2:$A$100,0),7)</f>
        <v>29682</v>
      </c>
      <c r="M13" s="44"/>
      <c r="N13" s="46"/>
      <c r="O13" s="46"/>
      <c r="P13" s="46"/>
      <c r="Q13" s="46"/>
      <c r="R13" s="46"/>
      <c r="S13" s="46"/>
      <c r="T13" s="13"/>
    </row>
    <row customFormat="1" customHeight="1" ht="12" r="14" s="8" spans="1:28" x14ac:dyDescent="0.2">
      <c r="A14" s="77"/>
      <c r="B14" s="77"/>
      <c r="C14" s="42"/>
      <c r="D14" s="43"/>
      <c r="E14" s="44"/>
      <c r="F14" s="44"/>
      <c r="G14" s="46"/>
      <c r="H14" s="44"/>
      <c r="I14" s="46"/>
      <c r="J14" s="44"/>
      <c r="K14" s="41"/>
      <c r="L14" s="44"/>
      <c r="M14" s="44"/>
      <c r="N14" s="46"/>
      <c r="O14" s="46"/>
      <c r="P14" s="46"/>
      <c r="Q14" s="46"/>
      <c r="R14" s="46"/>
      <c r="S14" s="46"/>
      <c r="T14" s="13"/>
    </row>
    <row customFormat="1" customHeight="1" ht="12" r="15" s="8" spans="1:28" x14ac:dyDescent="0.2">
      <c r="A15" s="91">
        <f>'Factbook old'!L39</f>
        <v>139</v>
      </c>
      <c r="B15" s="92"/>
      <c r="C15" s="42"/>
      <c r="D15" s="43"/>
      <c r="E15" s="44"/>
      <c r="F15" s="44"/>
      <c r="G15" s="46"/>
      <c r="H15" s="44"/>
      <c r="I15" s="46"/>
      <c r="J15" s="46">
        <v>12</v>
      </c>
      <c r="K15" s="41">
        <f>LARGE(Data!$A$2:$A$100,J15)</f>
        <v>2006</v>
      </c>
      <c r="L15" s="44">
        <f>INDEX(Data!$A$2:$O$100,MATCH($K15,Data!$A$2:$A$100,0),9)</f>
        <v>3158</v>
      </c>
      <c r="M15" s="44"/>
      <c r="N15" s="46"/>
      <c r="O15" s="46"/>
      <c r="P15" s="46"/>
      <c r="Q15" s="46"/>
      <c r="R15" s="46"/>
      <c r="S15" s="46"/>
      <c r="T15" s="13"/>
    </row>
    <row customFormat="1" customHeight="1" ht="12" r="16" s="8" spans="1:28" x14ac:dyDescent="0.2">
      <c r="A16" s="92"/>
      <c r="B16" s="92"/>
      <c r="C16" s="42"/>
      <c r="D16" s="43"/>
      <c r="E16" s="44"/>
      <c r="F16" s="44"/>
      <c r="G16" s="46"/>
      <c r="H16" s="44"/>
      <c r="I16" s="46"/>
      <c r="J16" s="46">
        <v>11</v>
      </c>
      <c r="K16" s="41">
        <f>LARGE(Data!$A$2:$A$100,J16)</f>
        <v>2007</v>
      </c>
      <c r="L16" s="44">
        <f>INDEX(Data!$A$2:$O$100,MATCH($K16,Data!$A$2:$A$100,0),9)</f>
        <v>3139</v>
      </c>
      <c r="M16" s="44"/>
      <c r="N16" s="46"/>
      <c r="O16" s="46"/>
      <c r="P16" s="46"/>
      <c r="Q16" s="46"/>
      <c r="R16" s="46"/>
      <c r="S16" s="46"/>
      <c r="T16" s="13"/>
    </row>
    <row customFormat="1" customHeight="1" ht="12" r="17" s="8" spans="1:20" x14ac:dyDescent="0.2">
      <c r="A17" s="92"/>
      <c r="B17" s="92"/>
      <c r="C17" s="42"/>
      <c r="D17" s="43"/>
      <c r="E17" s="44"/>
      <c r="F17" s="44"/>
      <c r="G17" s="46"/>
      <c r="H17" s="44"/>
      <c r="I17" s="46"/>
      <c r="J17" s="46">
        <v>10</v>
      </c>
      <c r="K17" s="41">
        <f>LARGE(Data!$A$2:$A$100,J17)</f>
        <v>2008</v>
      </c>
      <c r="L17" s="44">
        <f>INDEX(Data!$A$2:$O$100,MATCH($K17,Data!$A$2:$A$100,0),9)</f>
        <v>3127</v>
      </c>
      <c r="M17" s="44"/>
      <c r="N17" s="46"/>
      <c r="O17" s="46"/>
      <c r="P17" s="46"/>
      <c r="Q17" s="46"/>
      <c r="R17" s="46"/>
      <c r="S17" s="46"/>
      <c r="T17" s="13"/>
    </row>
    <row customFormat="1" customHeight="1" ht="12" r="18" s="8" spans="1:20" x14ac:dyDescent="0.2">
      <c r="A18" s="92"/>
      <c r="B18" s="92"/>
      <c r="C18" s="42"/>
      <c r="D18" s="43"/>
      <c r="E18" s="44"/>
      <c r="F18" s="44"/>
      <c r="G18" s="46"/>
      <c r="H18" s="44"/>
      <c r="I18" s="46"/>
      <c r="J18" s="46">
        <v>9</v>
      </c>
      <c r="K18" s="41">
        <f>LARGE(Data!$A$2:$A$100,J18)</f>
        <v>2009</v>
      </c>
      <c r="L18" s="44">
        <f>INDEX(Data!$A$2:$O$100,MATCH($K18,Data!$A$2:$A$100,0),9)</f>
        <v>3127</v>
      </c>
      <c r="M18" s="44"/>
      <c r="N18" s="46"/>
      <c r="O18" s="46"/>
      <c r="P18" s="46"/>
      <c r="Q18" s="46"/>
      <c r="R18" s="46"/>
      <c r="S18" s="46"/>
      <c r="T18" s="13"/>
    </row>
    <row customFormat="1" customHeight="1" ht="12" r="19" s="8" spans="1:20" x14ac:dyDescent="0.2">
      <c r="A19" s="92"/>
      <c r="B19" s="92"/>
      <c r="C19" s="42"/>
      <c r="D19" s="43"/>
      <c r="E19" s="44"/>
      <c r="F19" s="44"/>
      <c r="G19" s="46"/>
      <c r="H19" s="44"/>
      <c r="I19" s="46"/>
      <c r="J19" s="46">
        <v>8</v>
      </c>
      <c r="K19" s="41">
        <f>LARGE(Data!$A$2:$A$100,J19)</f>
        <v>2010</v>
      </c>
      <c r="L19" s="44">
        <f>INDEX(Data!$A$2:$O$100,MATCH($K19,Data!$A$2:$A$100,0),9)</f>
        <v>3127</v>
      </c>
      <c r="M19" s="44"/>
      <c r="N19" s="46"/>
      <c r="O19" s="46"/>
      <c r="P19" s="46"/>
      <c r="Q19" s="46"/>
      <c r="R19" s="46"/>
      <c r="S19" s="46"/>
      <c r="T19" s="13"/>
    </row>
    <row customFormat="1" customHeight="1" ht="12" r="20" s="8" spans="1:20" x14ac:dyDescent="0.2">
      <c r="A20" s="92"/>
      <c r="B20" s="92"/>
      <c r="C20" s="42"/>
      <c r="D20" s="43"/>
      <c r="E20" s="44"/>
      <c r="F20" s="44"/>
      <c r="G20" s="46"/>
      <c r="H20" s="44"/>
      <c r="I20" s="46"/>
      <c r="J20" s="46">
        <v>7</v>
      </c>
      <c r="K20" s="41">
        <f>LARGE(Data!$A$2:$A$100,J20)</f>
        <v>2011</v>
      </c>
      <c r="L20" s="44">
        <f>INDEX(Data!$A$2:$O$100,MATCH($K20,Data!$A$2:$A$100,0),9)</f>
        <v>3123</v>
      </c>
      <c r="M20" s="44"/>
      <c r="N20" s="46"/>
      <c r="O20" s="46"/>
      <c r="P20" s="46"/>
      <c r="Q20" s="46"/>
      <c r="R20" s="46"/>
      <c r="S20" s="46"/>
      <c r="T20" s="13"/>
    </row>
    <row customFormat="1" customHeight="1" ht="12" r="21" s="8" spans="1:20" x14ac:dyDescent="0.2">
      <c r="A21" s="93" t="s">
        <v>47</v>
      </c>
      <c r="B21" s="93"/>
      <c r="C21" s="42"/>
      <c r="D21" s="43"/>
      <c r="E21" s="44"/>
      <c r="F21" s="44"/>
      <c r="G21" s="46"/>
      <c r="H21" s="44"/>
      <c r="I21" s="46"/>
      <c r="J21" s="46">
        <v>6</v>
      </c>
      <c r="K21" s="41">
        <f>LARGE(Data!$A$2:$A$100,J21)</f>
        <v>2012</v>
      </c>
      <c r="L21" s="44">
        <f>INDEX(Data!$A$2:$O$100,MATCH($K21,Data!$A$2:$A$100,0),9)</f>
        <v>3123</v>
      </c>
      <c r="M21" s="44"/>
      <c r="N21" s="46"/>
      <c r="O21" s="46"/>
      <c r="P21" s="46"/>
      <c r="Q21" s="46"/>
      <c r="R21" s="46"/>
      <c r="S21" s="46"/>
      <c r="T21" s="13"/>
    </row>
    <row customFormat="1" customHeight="1" ht="12" r="22" s="8" spans="1:20" x14ac:dyDescent="0.2">
      <c r="A22" s="93"/>
      <c r="B22" s="93"/>
      <c r="C22" s="42"/>
      <c r="D22" s="43"/>
      <c r="E22" s="44"/>
      <c r="F22" s="44"/>
      <c r="G22" s="46"/>
      <c r="H22" s="44"/>
      <c r="I22" s="46"/>
      <c r="J22" s="46">
        <v>5</v>
      </c>
      <c r="K22" s="41">
        <f>LARGE(Data!$A$2:$A$100,J22)</f>
        <v>2013</v>
      </c>
      <c r="L22" s="44">
        <f>INDEX(Data!$A$2:$O$100,MATCH($K22,Data!$A$2:$A$100,0),9)</f>
        <v>3116</v>
      </c>
      <c r="M22" s="44"/>
      <c r="N22" s="46"/>
      <c r="O22" s="46"/>
      <c r="P22" s="46"/>
      <c r="Q22" s="46"/>
      <c r="R22" s="46"/>
      <c r="S22" s="46"/>
      <c r="T22" s="13"/>
    </row>
    <row customFormat="1" customHeight="1" ht="12" r="23" s="8" spans="1:20" x14ac:dyDescent="0.2">
      <c r="B23" s="41"/>
      <c r="C23" s="42"/>
      <c r="D23" s="43"/>
      <c r="E23" s="44"/>
      <c r="F23" s="44"/>
      <c r="G23" s="46"/>
      <c r="H23" s="44"/>
      <c r="I23" s="46"/>
      <c r="J23" s="46">
        <v>4</v>
      </c>
      <c r="K23" s="41">
        <f>LARGE(Data!$A$2:$A$100,J23)</f>
        <v>2014</v>
      </c>
      <c r="L23" s="44">
        <f>INDEX(Data!$A$2:$O$100,MATCH($K23,Data!$A$2:$A$100,0),9)</f>
        <v>3107</v>
      </c>
      <c r="M23" s="44"/>
      <c r="N23" s="46"/>
      <c r="O23" s="46"/>
      <c r="P23" s="46"/>
      <c r="Q23" s="46"/>
      <c r="R23" s="46"/>
      <c r="S23" s="46"/>
      <c r="T23" s="13"/>
    </row>
    <row customFormat="1" customHeight="1" ht="12" r="24" s="8" spans="1:20" x14ac:dyDescent="0.2">
      <c r="B24" s="41"/>
      <c r="C24" s="42"/>
      <c r="D24" s="43"/>
      <c r="E24" s="44"/>
      <c r="F24" s="44"/>
      <c r="G24" s="46"/>
      <c r="H24" s="44"/>
      <c r="I24" s="46"/>
      <c r="J24" s="46">
        <v>3</v>
      </c>
      <c r="K24" s="41">
        <f>LARGE(Data!$A$2:$A$100,J24)</f>
        <v>2015</v>
      </c>
      <c r="L24" s="44">
        <f>INDEX(Data!$A$2:$O$100,MATCH($K24,Data!$A$2:$A$100,0),9)</f>
        <v>2959</v>
      </c>
      <c r="M24" s="44"/>
      <c r="N24" s="46"/>
      <c r="O24" s="46"/>
      <c r="P24" s="46"/>
      <c r="Q24" s="46"/>
      <c r="R24" s="46"/>
      <c r="S24" s="46"/>
      <c r="T24" s="13"/>
    </row>
    <row customFormat="1" customHeight="1" ht="12" r="25" s="8" spans="1:20" x14ac:dyDescent="0.2">
      <c r="B25" s="41"/>
      <c r="C25" s="42"/>
      <c r="D25" s="43"/>
      <c r="E25" s="44"/>
      <c r="F25" s="44"/>
      <c r="G25" s="46"/>
      <c r="H25" s="44"/>
      <c r="I25" s="46"/>
      <c r="J25" s="46">
        <v>2</v>
      </c>
      <c r="K25" s="41">
        <f>LARGE(Data!$A$2:$A$100,J25)</f>
        <v>2016</v>
      </c>
      <c r="L25" s="44">
        <f>INDEX(Data!$A$2:$O$100,MATCH($K25,Data!$A$2:$A$100,0),9)</f>
        <v>2951</v>
      </c>
      <c r="M25" s="44"/>
      <c r="N25" s="46"/>
      <c r="O25" s="46"/>
      <c r="P25" s="46"/>
      <c r="Q25" s="46"/>
      <c r="R25" s="46"/>
      <c r="S25" s="46"/>
      <c r="T25" s="13"/>
    </row>
    <row customFormat="1" customHeight="1" ht="12" r="26" s="8" spans="1:20" x14ac:dyDescent="0.2">
      <c r="B26" s="41"/>
      <c r="C26" s="42"/>
      <c r="D26" s="43"/>
      <c r="E26" s="44"/>
      <c r="F26" s="44"/>
      <c r="G26" s="46"/>
      <c r="H26" s="44"/>
      <c r="I26" s="46"/>
      <c r="J26" s="46">
        <v>1</v>
      </c>
      <c r="K26" s="41">
        <f>LARGE(Data!$A$2:$A$100,J26)</f>
        <v>2017</v>
      </c>
      <c r="L26" s="44">
        <f>INDEX(Data!$A$2:$O$100,MATCH($K26,Data!$A$2:$A$100,0),9)</f>
        <v>2970</v>
      </c>
      <c r="M26" s="44"/>
      <c r="N26" s="46"/>
      <c r="O26" s="46"/>
      <c r="P26" s="46"/>
      <c r="Q26" s="46"/>
      <c r="R26" s="46"/>
      <c r="S26" s="46"/>
      <c r="T26" s="13"/>
    </row>
    <row customFormat="1" customHeight="1" ht="12" r="27" s="8" spans="1:20" x14ac:dyDescent="0.2">
      <c r="A27" s="94">
        <f>'Factbook old'!N39</f>
        <v>63</v>
      </c>
      <c r="B27" s="95"/>
      <c r="C27" s="42"/>
      <c r="D27" s="43"/>
      <c r="E27" s="44"/>
      <c r="F27" s="44"/>
      <c r="G27" s="46"/>
      <c r="H27" s="44"/>
      <c r="I27" s="46"/>
      <c r="J27" s="46"/>
      <c r="K27" s="46"/>
      <c r="L27" s="46"/>
      <c r="M27" s="44"/>
      <c r="N27" s="46"/>
      <c r="O27" s="46"/>
      <c r="P27" s="46"/>
      <c r="Q27" s="46"/>
      <c r="R27" s="46"/>
      <c r="S27" s="46"/>
      <c r="T27" s="13"/>
    </row>
    <row customFormat="1" customHeight="1" ht="12" r="28" s="8" spans="1:20" x14ac:dyDescent="0.2">
      <c r="A28" s="95"/>
      <c r="B28" s="95"/>
      <c r="C28" s="42"/>
      <c r="D28" s="43"/>
      <c r="E28" s="44"/>
      <c r="F28" s="44"/>
      <c r="G28" s="46"/>
      <c r="H28" s="44"/>
      <c r="I28" s="46"/>
      <c r="J28" s="46">
        <v>12</v>
      </c>
      <c r="K28" s="41">
        <f>LARGE(Data!$A$2:$A$100,J28)</f>
        <v>2006</v>
      </c>
      <c r="L28" s="44">
        <f>INDEX(Data!$A$2:$O$100,MATCH($K28,Data!$A$2:$A$100,0),11)</f>
        <v>4171</v>
      </c>
      <c r="M28" s="44"/>
      <c r="N28" s="46"/>
      <c r="O28" s="46"/>
      <c r="P28" s="46"/>
      <c r="Q28" s="46"/>
      <c r="R28" s="46"/>
      <c r="S28" s="46"/>
      <c r="T28" s="13"/>
    </row>
    <row customFormat="1" customHeight="1" ht="12" r="29" s="8" spans="1:20" x14ac:dyDescent="0.2">
      <c r="A29" s="95"/>
      <c r="B29" s="95"/>
      <c r="C29" s="42"/>
      <c r="D29" s="43"/>
      <c r="E29" s="44"/>
      <c r="F29" s="44"/>
      <c r="G29" s="46"/>
      <c r="H29" s="44"/>
      <c r="I29" s="46"/>
      <c r="J29" s="46">
        <v>11</v>
      </c>
      <c r="K29" s="41">
        <f>LARGE(Data!$A$2:$A$100,J29)</f>
        <v>2007</v>
      </c>
      <c r="L29" s="44">
        <f>INDEX(Data!$A$2:$O$100,MATCH($K29,Data!$A$2:$A$100,0),11)</f>
        <v>4102</v>
      </c>
      <c r="M29" s="44"/>
      <c r="N29" s="46"/>
      <c r="O29" s="46"/>
      <c r="P29" s="46"/>
      <c r="Q29" s="46"/>
      <c r="R29" s="46"/>
      <c r="S29" s="46"/>
      <c r="T29" s="13"/>
    </row>
    <row customFormat="1" customHeight="1" ht="12" r="30" s="8" spans="1:20" x14ac:dyDescent="0.2">
      <c r="A30" s="95"/>
      <c r="B30" s="95"/>
      <c r="C30" s="42"/>
      <c r="D30" s="43"/>
      <c r="E30" s="44"/>
      <c r="F30" s="44"/>
      <c r="G30" s="46"/>
      <c r="H30" s="44"/>
      <c r="I30" s="46"/>
      <c r="J30" s="46">
        <v>10</v>
      </c>
      <c r="K30" s="41">
        <f>LARGE(Data!$A$2:$A$100,J30)</f>
        <v>2008</v>
      </c>
      <c r="L30" s="44">
        <f>INDEX(Data!$A$2:$O$100,MATCH($K30,Data!$A$2:$A$100,0),11)</f>
        <v>3850</v>
      </c>
      <c r="M30" s="44"/>
      <c r="N30" s="46"/>
      <c r="O30" s="46"/>
      <c r="P30" s="46"/>
      <c r="Q30" s="46"/>
      <c r="R30" s="46"/>
      <c r="S30" s="46"/>
      <c r="T30" s="13"/>
    </row>
    <row customFormat="1" customHeight="1" ht="12" r="31" s="8" spans="1:20" x14ac:dyDescent="0.2">
      <c r="A31" s="95"/>
      <c r="B31" s="95"/>
      <c r="C31" s="42"/>
      <c r="D31" s="43"/>
      <c r="E31" s="44"/>
      <c r="F31" s="44"/>
      <c r="G31" s="46"/>
      <c r="H31" s="44"/>
      <c r="I31" s="46"/>
      <c r="J31" s="46">
        <v>9</v>
      </c>
      <c r="K31" s="41">
        <f>LARGE(Data!$A$2:$A$100,J31)</f>
        <v>2009</v>
      </c>
      <c r="L31" s="44">
        <f>INDEX(Data!$A$2:$O$100,MATCH($K31,Data!$A$2:$A$100,0),11)</f>
        <v>3649</v>
      </c>
      <c r="M31" s="44"/>
      <c r="N31" s="46"/>
      <c r="O31" s="46"/>
      <c r="P31" s="46"/>
      <c r="Q31" s="46"/>
      <c r="R31" s="46"/>
      <c r="S31" s="46"/>
      <c r="T31" s="13"/>
    </row>
    <row customFormat="1" customHeight="1" ht="12" r="32" s="8" spans="1:20" x14ac:dyDescent="0.2">
      <c r="A32" s="95"/>
      <c r="B32" s="95"/>
      <c r="C32" s="42"/>
      <c r="D32" s="43"/>
      <c r="E32" s="44"/>
      <c r="F32" s="44"/>
      <c r="G32" s="46"/>
      <c r="H32" s="44"/>
      <c r="I32" s="46"/>
      <c r="J32" s="46">
        <v>8</v>
      </c>
      <c r="K32" s="41">
        <f>LARGE(Data!$A$2:$A$100,J32)</f>
        <v>2010</v>
      </c>
      <c r="L32" s="44">
        <f>INDEX(Data!$A$2:$O$100,MATCH($K32,Data!$A$2:$A$100,0),11)</f>
        <v>3576</v>
      </c>
      <c r="M32" s="44"/>
      <c r="N32" s="46"/>
      <c r="O32" s="46"/>
      <c r="P32" s="46"/>
      <c r="Q32" s="46"/>
      <c r="R32" s="46"/>
      <c r="S32" s="46"/>
      <c r="T32" s="13"/>
    </row>
    <row customFormat="1" customHeight="1" ht="12" r="33" s="8" spans="1:21" x14ac:dyDescent="0.2">
      <c r="A33" s="81" t="s">
        <v>48</v>
      </c>
      <c r="B33" s="81"/>
      <c r="C33" s="42"/>
      <c r="D33" s="43"/>
      <c r="E33" s="44"/>
      <c r="F33" s="44"/>
      <c r="G33" s="46"/>
      <c r="H33" s="44"/>
      <c r="I33" s="46"/>
      <c r="J33" s="46">
        <v>7</v>
      </c>
      <c r="K33" s="41">
        <f>LARGE(Data!$A$2:$A$100,J33)</f>
        <v>2011</v>
      </c>
      <c r="L33" s="44">
        <f>INDEX(Data!$A$2:$O$100,MATCH($K33,Data!$A$2:$A$100,0),11)</f>
        <v>3519</v>
      </c>
      <c r="M33" s="44"/>
      <c r="N33" s="46"/>
      <c r="O33" s="46"/>
      <c r="P33" s="46"/>
      <c r="Q33" s="46"/>
      <c r="R33" s="46"/>
      <c r="S33" s="46"/>
      <c r="T33" s="13"/>
    </row>
    <row customFormat="1" customHeight="1" ht="12" r="34" s="8" spans="1:21" x14ac:dyDescent="0.2">
      <c r="A34" s="81"/>
      <c r="B34" s="81"/>
      <c r="C34" s="42"/>
      <c r="D34" s="43"/>
      <c r="E34" s="44"/>
      <c r="F34" s="44"/>
      <c r="G34" s="46"/>
      <c r="H34" s="44"/>
      <c r="I34" s="46"/>
      <c r="J34" s="46">
        <v>6</v>
      </c>
      <c r="K34" s="41">
        <f>LARGE(Data!$A$2:$A$100,J34)</f>
        <v>2012</v>
      </c>
      <c r="L34" s="44">
        <f>INDEX(Data!$A$2:$O$100,MATCH($K34,Data!$A$2:$A$100,0),11)</f>
        <v>3425</v>
      </c>
      <c r="M34" s="44"/>
      <c r="N34" s="46"/>
      <c r="O34" s="46"/>
      <c r="P34" s="46"/>
      <c r="Q34" s="46"/>
      <c r="R34" s="46"/>
      <c r="S34" s="46"/>
      <c r="T34" s="13"/>
    </row>
    <row customFormat="1" customHeight="1" ht="12" r="35" s="8" spans="1:21" x14ac:dyDescent="0.2">
      <c r="B35" s="41"/>
      <c r="C35" s="42"/>
      <c r="D35" s="43"/>
      <c r="E35" s="44"/>
      <c r="F35" s="44"/>
      <c r="G35" s="46"/>
      <c r="H35" s="44"/>
      <c r="I35" s="46"/>
      <c r="J35" s="46">
        <v>5</v>
      </c>
      <c r="K35" s="41">
        <f>LARGE(Data!$A$2:$A$100,J35)</f>
        <v>2013</v>
      </c>
      <c r="L35" s="44">
        <f>INDEX(Data!$A$2:$O$100,MATCH($K35,Data!$A$2:$A$100,0),11)</f>
        <v>3274</v>
      </c>
      <c r="M35" s="44"/>
      <c r="N35" s="46"/>
      <c r="O35" s="46"/>
      <c r="P35" s="46"/>
      <c r="Q35" s="46"/>
      <c r="R35" s="46"/>
      <c r="S35" s="46"/>
      <c r="T35" s="13"/>
    </row>
    <row customFormat="1" customHeight="1" ht="12" r="36" s="8" spans="1:21" x14ac:dyDescent="0.2">
      <c r="B36" s="41"/>
      <c r="C36" s="42"/>
      <c r="D36" s="43"/>
      <c r="E36" s="44"/>
      <c r="F36" s="44"/>
      <c r="G36" s="46"/>
      <c r="H36" s="44"/>
      <c r="I36" s="46"/>
      <c r="J36" s="46">
        <v>4</v>
      </c>
      <c r="K36" s="41">
        <f>LARGE(Data!$A$2:$A$100,J36)</f>
        <v>2014</v>
      </c>
      <c r="L36" s="44">
        <f>INDEX(Data!$A$2:$O$100,MATCH($K36,Data!$A$2:$A$100,0),11)</f>
        <v>2784</v>
      </c>
      <c r="M36" s="44"/>
      <c r="N36" s="46"/>
      <c r="O36" s="46"/>
      <c r="P36" s="46"/>
      <c r="Q36" s="46"/>
      <c r="R36" s="46"/>
      <c r="S36" s="46"/>
      <c r="T36" s="13"/>
    </row>
    <row customFormat="1" customHeight="1" ht="12" r="37" s="8" spans="1:21" x14ac:dyDescent="0.2">
      <c r="B37" s="41"/>
      <c r="C37" s="42"/>
      <c r="D37" s="43"/>
      <c r="E37" s="44"/>
      <c r="F37" s="44"/>
      <c r="G37" s="46"/>
      <c r="H37" s="44"/>
      <c r="I37" s="46"/>
      <c r="J37" s="46">
        <v>3</v>
      </c>
      <c r="K37" s="41">
        <f>LARGE(Data!$A$2:$A$100,J37)</f>
        <v>2015</v>
      </c>
      <c r="L37" s="44">
        <f>INDEX(Data!$A$2:$O$100,MATCH($K37,Data!$A$2:$A$100,0),11)</f>
        <v>2579</v>
      </c>
      <c r="M37" s="44"/>
      <c r="N37" s="46"/>
      <c r="O37" s="46"/>
      <c r="P37" s="46"/>
      <c r="Q37" s="46"/>
      <c r="R37" s="46"/>
      <c r="S37" s="46"/>
      <c r="T37" s="13"/>
    </row>
    <row customFormat="1" customHeight="1" ht="12" r="38" s="8" spans="1:21" x14ac:dyDescent="0.2">
      <c r="B38" s="41"/>
      <c r="C38" s="42"/>
      <c r="D38" s="43"/>
      <c r="E38" s="44"/>
      <c r="F38" s="44"/>
      <c r="G38" s="46"/>
      <c r="H38" s="44"/>
      <c r="I38" s="46"/>
      <c r="J38" s="46">
        <v>2</v>
      </c>
      <c r="K38" s="41">
        <f>LARGE(Data!$A$2:$A$100,J38)</f>
        <v>2016</v>
      </c>
      <c r="L38" s="44">
        <f>INDEX(Data!$A$2:$O$100,MATCH($K38,Data!$A$2:$A$100,0),11)</f>
        <v>2307</v>
      </c>
      <c r="M38" s="44"/>
      <c r="N38" s="46"/>
      <c r="O38" s="46"/>
      <c r="P38" s="46"/>
      <c r="Q38" s="46"/>
      <c r="R38" s="46"/>
      <c r="S38" s="46"/>
      <c r="T38" s="13"/>
    </row>
    <row customFormat="1" customHeight="1" ht="12" r="39" s="8" spans="1:21" x14ac:dyDescent="0.2">
      <c r="B39" s="41"/>
      <c r="C39" s="70"/>
      <c r="D39" s="71"/>
      <c r="E39" s="72"/>
      <c r="F39" s="73"/>
      <c r="G39" s="74"/>
      <c r="H39" s="73"/>
      <c r="I39" s="74"/>
      <c r="J39" s="46">
        <v>1</v>
      </c>
      <c r="K39" s="41">
        <f>LARGE(Data!$A$2:$A$100,J39)</f>
        <v>2017</v>
      </c>
      <c r="L39" s="44">
        <f>INDEX(Data!$A$2:$O$100,MATCH($K39,Data!$A$2:$A$100,0),11)</f>
        <v>2031</v>
      </c>
      <c r="M39" s="73"/>
      <c r="N39" s="74"/>
      <c r="O39" s="74"/>
      <c r="P39" s="74"/>
      <c r="Q39" s="74"/>
      <c r="R39" s="74"/>
      <c r="S39" s="74"/>
      <c r="T39" s="13"/>
    </row>
    <row customFormat="1" customHeight="1" ht="12" r="40" s="8" spans="1:21" x14ac:dyDescent="0.2">
      <c r="A40" s="83">
        <f>'Factbook old'!P39</f>
        <v>31</v>
      </c>
      <c r="B40" s="84"/>
      <c r="C40" s="85">
        <f>'Factbook old'!R39</f>
        <v>30</v>
      </c>
      <c r="D40" s="86"/>
      <c r="E40" s="96">
        <f>'Factbook old'!H39</f>
        <v>10</v>
      </c>
      <c r="F40" s="97"/>
      <c r="G40" s="87">
        <f>'Factbook old'!F39</f>
        <v>3</v>
      </c>
      <c r="H40" s="88"/>
      <c r="I40" s="74"/>
      <c r="J40" s="74"/>
      <c r="K40" s="75"/>
      <c r="L40" s="74"/>
      <c r="M40" s="44"/>
      <c r="N40" s="74"/>
      <c r="O40" s="44"/>
      <c r="P40" s="74"/>
      <c r="Q40" s="74"/>
      <c r="R40" s="74"/>
      <c r="S40" s="74"/>
      <c r="T40" s="13"/>
    </row>
    <row customFormat="1" customHeight="1" ht="12" r="41" s="8" spans="1:21" x14ac:dyDescent="0.2">
      <c r="A41" s="84"/>
      <c r="B41" s="84"/>
      <c r="C41" s="86"/>
      <c r="D41" s="86"/>
      <c r="E41" s="97"/>
      <c r="F41" s="97"/>
      <c r="G41" s="88"/>
      <c r="H41" s="88"/>
      <c r="I41" s="76"/>
      <c r="J41" s="46">
        <v>12</v>
      </c>
      <c r="K41" s="41">
        <f>LARGE(Data!$A$2:$A$100,J41)</f>
        <v>2006</v>
      </c>
      <c r="L41" s="44">
        <f>INDEX(Data!$A$2:$O$100,MATCH($K41,Data!$A$2:$A$100,0),13)</f>
        <v>781</v>
      </c>
      <c r="M41" s="44">
        <f>INDEX(Data!$A$2:$O$100,MATCH($K41,Data!$A$2:$A$100,0),15)</f>
        <v>530</v>
      </c>
      <c r="N41" s="44">
        <f>INDEX(Data!$A$2:$O$100,MATCH($K41,Data!$A$2:$A$100,0),5)</f>
        <v>331</v>
      </c>
      <c r="O41" s="44">
        <f>INDEX(Data!$A$2:$O$100,MATCH($K41,Data!$A$2:$A$100,0),3)</f>
        <v>25</v>
      </c>
      <c r="P41" s="76"/>
      <c r="Q41" s="76"/>
      <c r="R41" s="76"/>
      <c r="S41" s="76"/>
      <c r="T41" s="13"/>
    </row>
    <row customFormat="1" customHeight="1" ht="12" r="42" s="18" spans="1:21" x14ac:dyDescent="0.2">
      <c r="A42" s="84"/>
      <c r="B42" s="84"/>
      <c r="C42" s="86"/>
      <c r="D42" s="86"/>
      <c r="E42" s="97"/>
      <c r="F42" s="97"/>
      <c r="G42" s="88"/>
      <c r="H42" s="88"/>
      <c r="I42" s="76"/>
      <c r="J42" s="46">
        <v>11</v>
      </c>
      <c r="K42" s="41">
        <f>LARGE(Data!$A$2:$A$100,J42)</f>
        <v>2007</v>
      </c>
      <c r="L42" s="44">
        <f>INDEX(Data!$A$2:$O$100,MATCH($K42,Data!$A$2:$A$100,0),13)</f>
        <v>774</v>
      </c>
      <c r="M42" s="44">
        <f>INDEX(Data!$A$2:$O$100,MATCH($K42,Data!$A$2:$A$100,0),15)</f>
        <v>534</v>
      </c>
      <c r="N42" s="44">
        <f>INDEX(Data!$A$2:$O$100,MATCH($K42,Data!$A$2:$A$100,0),5)</f>
        <v>331</v>
      </c>
      <c r="O42" s="44">
        <f>INDEX(Data!$A$2:$O$100,MATCH($K42,Data!$A$2:$A$100,0),3)</f>
        <v>25</v>
      </c>
      <c r="P42" s="76"/>
      <c r="Q42" s="76"/>
      <c r="R42" s="76"/>
      <c r="S42" s="76"/>
      <c r="T42" s="13"/>
      <c r="U42" s="8"/>
    </row>
    <row customFormat="1" customHeight="1" ht="12" r="43" s="8" spans="1:21" x14ac:dyDescent="0.2">
      <c r="A43" s="80" t="s">
        <v>49</v>
      </c>
      <c r="B43" s="80"/>
      <c r="C43" s="80" t="s">
        <v>50</v>
      </c>
      <c r="D43" s="80"/>
      <c r="E43" s="80" t="s">
        <v>51</v>
      </c>
      <c r="F43" s="80"/>
      <c r="G43" s="80" t="s">
        <v>52</v>
      </c>
      <c r="H43" s="80"/>
      <c r="I43" s="76"/>
      <c r="J43" s="46">
        <v>10</v>
      </c>
      <c r="K43" s="41">
        <f>LARGE(Data!$A$2:$A$100,J43)</f>
        <v>2008</v>
      </c>
      <c r="L43" s="44">
        <f>INDEX(Data!$A$2:$O$100,MATCH($K43,Data!$A$2:$A$100,0),13)</f>
        <v>747</v>
      </c>
      <c r="M43" s="44">
        <f>INDEX(Data!$A$2:$O$100,MATCH($K43,Data!$A$2:$A$100,0),15)</f>
        <v>532</v>
      </c>
      <c r="N43" s="44">
        <f>INDEX(Data!$A$2:$O$100,MATCH($K43,Data!$A$2:$A$100,0),5)</f>
        <v>331</v>
      </c>
      <c r="O43" s="44">
        <f>INDEX(Data!$A$2:$O$100,MATCH($K43,Data!$A$2:$A$100,0),3)</f>
        <v>25</v>
      </c>
      <c r="P43" s="76"/>
      <c r="Q43" s="76"/>
      <c r="R43" s="76"/>
      <c r="S43" s="76"/>
      <c r="T43" s="76"/>
    </row>
    <row customFormat="1" customHeight="1" ht="12" r="44" s="8" spans="1:21" x14ac:dyDescent="0.2">
      <c r="A44" s="80"/>
      <c r="B44" s="80"/>
      <c r="C44" s="80"/>
      <c r="D44" s="80"/>
      <c r="E44" s="80"/>
      <c r="F44" s="80"/>
      <c r="G44" s="80"/>
      <c r="H44" s="80"/>
      <c r="I44" s="76"/>
      <c r="J44" s="46">
        <v>9</v>
      </c>
      <c r="K44" s="41">
        <f>LARGE(Data!$A$2:$A$100,J44)</f>
        <v>2009</v>
      </c>
      <c r="L44" s="44">
        <f>INDEX(Data!$A$2:$O$100,MATCH($K44,Data!$A$2:$A$100,0),13)</f>
        <v>380</v>
      </c>
      <c r="M44" s="44">
        <f>INDEX(Data!$A$2:$O$100,MATCH($K44,Data!$A$2:$A$100,0),15)</f>
        <v>525</v>
      </c>
      <c r="N44" s="44">
        <f>INDEX(Data!$A$2:$O$100,MATCH($K44,Data!$A$2:$A$100,0),5)</f>
        <v>284</v>
      </c>
      <c r="O44" s="44">
        <f>INDEX(Data!$A$2:$O$100,MATCH($K44,Data!$A$2:$A$100,0),3)</f>
        <v>25</v>
      </c>
      <c r="P44" s="76"/>
      <c r="Q44" s="76"/>
      <c r="R44" s="76"/>
      <c r="S44" s="76"/>
      <c r="T44" s="76"/>
      <c r="U44" s="18"/>
    </row>
    <row customFormat="1" customHeight="1" ht="12" r="45" s="8" spans="1:21" x14ac:dyDescent="0.2">
      <c r="B45" s="64"/>
      <c r="C45" s="64"/>
      <c r="D45" s="64"/>
      <c r="E45" s="64"/>
      <c r="F45" s="64"/>
      <c r="G45" s="64"/>
      <c r="H45" s="64"/>
      <c r="I45" s="64"/>
      <c r="J45" s="46">
        <v>8</v>
      </c>
      <c r="K45" s="41">
        <f>LARGE(Data!$A$2:$A$100,J45)</f>
        <v>2010</v>
      </c>
      <c r="L45" s="44">
        <f>INDEX(Data!$A$2:$O$100,MATCH($K45,Data!$A$2:$A$100,0),13)</f>
        <v>643</v>
      </c>
      <c r="M45" s="44">
        <f>INDEX(Data!$A$2:$O$100,MATCH($K45,Data!$A$2:$A$100,0),15)</f>
        <v>532</v>
      </c>
      <c r="N45" s="44">
        <f>INDEX(Data!$A$2:$O$100,MATCH($K45,Data!$A$2:$A$100,0),5)</f>
        <v>284</v>
      </c>
      <c r="O45" s="44">
        <f>INDEX(Data!$A$2:$O$100,MATCH($K45,Data!$A$2:$A$100,0),3)</f>
        <v>25</v>
      </c>
      <c r="P45" s="64"/>
      <c r="Q45" s="64"/>
      <c r="R45" s="64"/>
      <c r="S45" s="64"/>
    </row>
    <row customFormat="1" customHeight="1" ht="12" r="46" s="8" spans="1:21" x14ac:dyDescent="0.2">
      <c r="B46" s="64"/>
      <c r="C46" s="64"/>
      <c r="D46" s="64"/>
      <c r="E46" s="64"/>
      <c r="F46" s="64"/>
      <c r="G46" s="64"/>
      <c r="H46" s="64"/>
      <c r="I46" s="64"/>
      <c r="J46" s="46">
        <v>7</v>
      </c>
      <c r="K46" s="41">
        <f>LARGE(Data!$A$2:$A$100,J46)</f>
        <v>2011</v>
      </c>
      <c r="L46" s="44">
        <f>INDEX(Data!$A$2:$O$100,MATCH($K46,Data!$A$2:$A$100,0),13)</f>
        <v>752</v>
      </c>
      <c r="M46" s="44">
        <f>INDEX(Data!$A$2:$O$100,MATCH($K46,Data!$A$2:$A$100,0),15)</f>
        <v>532</v>
      </c>
      <c r="N46" s="44">
        <f>INDEX(Data!$A$2:$O$100,MATCH($K46,Data!$A$2:$A$100,0),5)</f>
        <v>284</v>
      </c>
      <c r="O46" s="44">
        <f>INDEX(Data!$A$2:$O$100,MATCH($K46,Data!$A$2:$A$100,0),3)</f>
        <v>82</v>
      </c>
      <c r="P46" s="64"/>
      <c r="Q46" s="64"/>
      <c r="R46" s="64"/>
      <c r="S46" s="64"/>
      <c r="T46" s="64"/>
      <c r="U46" s="64"/>
    </row>
    <row customFormat="1" customHeight="1" ht="12" r="47" s="8" spans="1:21" x14ac:dyDescent="0.2">
      <c r="B47" s="64"/>
      <c r="C47" s="64"/>
      <c r="D47" s="64"/>
      <c r="E47" s="64"/>
      <c r="F47" s="64"/>
      <c r="G47" s="64"/>
      <c r="H47" s="64"/>
      <c r="I47" s="64"/>
      <c r="J47" s="46">
        <v>6</v>
      </c>
      <c r="K47" s="41">
        <f>LARGE(Data!$A$2:$A$100,J47)</f>
        <v>2012</v>
      </c>
      <c r="L47" s="44">
        <f>INDEX(Data!$A$2:$O$100,MATCH($K47,Data!$A$2:$A$100,0),13)</f>
        <v>724</v>
      </c>
      <c r="M47" s="44">
        <f>INDEX(Data!$A$2:$O$100,MATCH($K47,Data!$A$2:$A$100,0),15)</f>
        <v>532</v>
      </c>
      <c r="N47" s="44">
        <f>INDEX(Data!$A$2:$O$100,MATCH($K47,Data!$A$2:$A$100,0),5)</f>
        <v>274</v>
      </c>
      <c r="O47" s="44">
        <f>INDEX(Data!$A$2:$O$100,MATCH($K47,Data!$A$2:$A$100,0),3)</f>
        <v>82</v>
      </c>
      <c r="P47" s="64"/>
      <c r="Q47" s="64"/>
      <c r="R47" s="64"/>
      <c r="S47" s="64"/>
    </row>
    <row customFormat="1" customHeight="1" ht="12" r="48" s="8" spans="1:21" x14ac:dyDescent="0.2">
      <c r="E48" s="11"/>
      <c r="F48" s="11"/>
      <c r="H48" s="11"/>
      <c r="J48" s="46">
        <v>5</v>
      </c>
      <c r="K48" s="41">
        <f>LARGE(Data!$A$2:$A$100,J48)</f>
        <v>2013</v>
      </c>
      <c r="L48" s="44">
        <f>INDEX(Data!$A$2:$O$100,MATCH($K48,Data!$A$2:$A$100,0),13)</f>
        <v>684</v>
      </c>
      <c r="M48" s="44">
        <f>INDEX(Data!$A$2:$O$100,MATCH($K48,Data!$A$2:$A$100,0),15)</f>
        <v>532</v>
      </c>
      <c r="N48" s="44">
        <f>INDEX(Data!$A$2:$O$100,MATCH($K48,Data!$A$2:$A$100,0),5)</f>
        <v>312</v>
      </c>
      <c r="O48" s="44">
        <f>INDEX(Data!$A$2:$O$100,MATCH($K48,Data!$A$2:$A$100,0),3)</f>
        <v>102</v>
      </c>
      <c r="Q48" s="9"/>
      <c r="R48" s="9"/>
      <c r="S48" s="9"/>
    </row>
    <row customFormat="1" customHeight="1" ht="12" r="49" s="8" spans="2:21" x14ac:dyDescent="0.2">
      <c r="B49" s="17"/>
      <c r="C49" s="3"/>
      <c r="D49" s="3"/>
      <c r="E49" s="4"/>
      <c r="F49" s="4"/>
      <c r="G49" s="3"/>
      <c r="H49" s="4"/>
      <c r="I49" s="3"/>
      <c r="J49" s="46">
        <v>4</v>
      </c>
      <c r="K49" s="41">
        <f>LARGE(Data!$A$2:$A$100,J49)</f>
        <v>2014</v>
      </c>
      <c r="L49" s="44">
        <f>INDEX(Data!$A$2:$O$100,MATCH($K49,Data!$A$2:$A$100,0),13)</f>
        <v>617</v>
      </c>
      <c r="M49" s="44">
        <f>INDEX(Data!$A$2:$O$100,MATCH($K49,Data!$A$2:$A$100,0),15)</f>
        <v>532</v>
      </c>
      <c r="N49" s="44">
        <f>INDEX(Data!$A$2:$O$100,MATCH($K49,Data!$A$2:$A$100,0),5)</f>
        <v>224</v>
      </c>
      <c r="O49" s="44">
        <f>INDEX(Data!$A$2:$O$100,MATCH($K49,Data!$A$2:$A$100,0),3)</f>
        <v>102</v>
      </c>
      <c r="P49" s="3"/>
      <c r="Q49" s="6"/>
      <c r="R49" s="6"/>
      <c r="S49" s="6"/>
    </row>
    <row customFormat="1" customHeight="1" ht="12" r="50" s="8" spans="2:21" x14ac:dyDescent="0.2">
      <c r="D50" s="13"/>
      <c r="E50" s="15"/>
      <c r="F50" s="15"/>
      <c r="G50" s="13"/>
      <c r="H50" s="15"/>
      <c r="I50" s="13"/>
      <c r="J50" s="46">
        <v>3</v>
      </c>
      <c r="K50" s="41">
        <f>LARGE(Data!$A$2:$A$100,J50)</f>
        <v>2015</v>
      </c>
      <c r="L50" s="44">
        <f>INDEX(Data!$A$2:$O$100,MATCH($K50,Data!$A$2:$A$100,0),13)</f>
        <v>592</v>
      </c>
      <c r="M50" s="44">
        <f>INDEX(Data!$A$2:$O$100,MATCH($K50,Data!$A$2:$A$100,0),15)</f>
        <v>534</v>
      </c>
      <c r="N50" s="44">
        <f>INDEX(Data!$A$2:$O$100,MATCH($K50,Data!$A$2:$A$100,0),5)</f>
        <v>176</v>
      </c>
      <c r="O50" s="44">
        <f>INDEX(Data!$A$2:$O$100,MATCH($K50,Data!$A$2:$A$100,0),3)</f>
        <v>109</v>
      </c>
      <c r="P50" s="13"/>
      <c r="Q50" s="16"/>
      <c r="R50" s="16"/>
      <c r="S50" s="9"/>
    </row>
    <row customFormat="1" customHeight="1" ht="12" r="51" s="8" spans="2:21" x14ac:dyDescent="0.2">
      <c r="E51" s="11"/>
      <c r="F51" s="11"/>
      <c r="H51" s="11"/>
      <c r="J51" s="46">
        <v>2</v>
      </c>
      <c r="K51" s="41">
        <f>LARGE(Data!$A$2:$A$100,J51)</f>
        <v>2016</v>
      </c>
      <c r="L51" s="44">
        <f>INDEX(Data!$A$2:$O$100,MATCH($K51,Data!$A$2:$A$100,0),13)</f>
        <v>523</v>
      </c>
      <c r="M51" s="44">
        <f>INDEX(Data!$A$2:$O$100,MATCH($K51,Data!$A$2:$A$100,0),15)</f>
        <v>504</v>
      </c>
      <c r="N51" s="44">
        <f>INDEX(Data!$A$2:$O$100,MATCH($K51,Data!$A$2:$A$100,0),5)</f>
        <v>180</v>
      </c>
      <c r="O51" s="44">
        <f>INDEX(Data!$A$2:$O$100,MATCH($K51,Data!$A$2:$A$100,0),3)</f>
        <v>109</v>
      </c>
      <c r="Q51" s="9"/>
      <c r="R51" s="9"/>
      <c r="S51" s="9"/>
    </row>
    <row customFormat="1" customHeight="1" ht="12" r="52" s="8" spans="2:21" x14ac:dyDescent="0.2">
      <c r="J52" s="46">
        <v>1</v>
      </c>
      <c r="K52" s="41">
        <f>LARGE(Data!$A$2:$A$100,J52)</f>
        <v>2017</v>
      </c>
      <c r="L52" s="44">
        <f>INDEX(Data!$A$2:$O$100,MATCH($K52,Data!$A$2:$A$100,0),13)</f>
        <v>320</v>
      </c>
      <c r="M52" s="44">
        <f>INDEX(Data!$A$2:$O$100,MATCH($K52,Data!$A$2:$A$100,0),15)</f>
        <v>472</v>
      </c>
      <c r="N52" s="44">
        <f>INDEX(Data!$A$2:$O$100,MATCH($K52,Data!$A$2:$A$100,0),5)</f>
        <v>135</v>
      </c>
      <c r="O52" s="44">
        <f>INDEX(Data!$A$2:$O$100,MATCH($K52,Data!$A$2:$A$100,0),3)</f>
        <v>109</v>
      </c>
    </row>
    <row customFormat="1" customHeight="1" ht="12" r="53" s="8" spans="2:21" x14ac:dyDescent="0.2"/>
    <row customFormat="1" customHeight="1" ht="12" r="54" s="8" spans="2:21" x14ac:dyDescent="0.2">
      <c r="E54" s="11"/>
      <c r="F54" s="11"/>
      <c r="H54" s="11"/>
      <c r="M54" s="11"/>
      <c r="Q54" s="9"/>
      <c r="R54" s="9"/>
      <c r="S54" s="9"/>
    </row>
    <row customFormat="1" customHeight="1" ht="12" r="55" s="8" spans="2:21" x14ac:dyDescent="0.2">
      <c r="E55" s="11"/>
      <c r="F55" s="11"/>
      <c r="H55" s="11"/>
      <c r="M55" s="11"/>
      <c r="Q55" s="9"/>
      <c r="R55" s="9"/>
      <c r="S55" s="9"/>
    </row>
    <row customFormat="1" customHeight="1" ht="12" r="56" s="8" spans="2:21" x14ac:dyDescent="0.2">
      <c r="E56" s="11"/>
      <c r="F56" s="11"/>
      <c r="H56" s="11"/>
      <c r="M56" s="11"/>
      <c r="Q56" s="9"/>
      <c r="R56" s="9"/>
      <c r="S56" s="9"/>
    </row>
    <row customFormat="1" customHeight="1" ht="12" r="57" s="8" spans="2:21" x14ac:dyDescent="0.2"/>
    <row customFormat="1" customHeight="1" ht="12" r="58" s="8" spans="2:21" x14ac:dyDescent="0.2"/>
    <row customFormat="1" customHeight="1" ht="12" r="59" s="8" spans="2:21" x14ac:dyDescent="0.2">
      <c r="U59" s="65" t="s">
        <v>44</v>
      </c>
    </row>
    <row customFormat="1" customHeight="1" ht="12" r="60" s="8" spans="2:21" x14ac:dyDescent="0.2"/>
    <row customFormat="1" customHeight="1" ht="12" r="61" s="8" spans="2:21" x14ac:dyDescent="0.2"/>
    <row customFormat="1" customHeight="1" ht="12" r="62" s="8" spans="2:21" x14ac:dyDescent="0.2"/>
    <row customFormat="1" customHeight="1" ht="12" r="63" s="8" spans="2:21" x14ac:dyDescent="0.2"/>
    <row customFormat="1" customHeight="1" ht="12" r="64" s="8" spans="2:21" x14ac:dyDescent="0.2"/>
    <row customFormat="1" customHeight="1" ht="12" r="65" s="8" spans="2:19" x14ac:dyDescent="0.2"/>
    <row customFormat="1" r="66" s="8" spans="2:19" x14ac:dyDescent="0.2">
      <c r="B66" s="11"/>
      <c r="F66" s="11"/>
      <c r="K66" s="9"/>
      <c r="M66" s="9"/>
      <c r="S66" s="9"/>
    </row>
    <row customFormat="1" r="67" s="8" spans="2:19" x14ac:dyDescent="0.2">
      <c r="B67" s="11"/>
      <c r="F67" s="11"/>
      <c r="K67" s="9"/>
      <c r="M67" s="9"/>
      <c r="S67" s="9"/>
    </row>
    <row customFormat="1" r="68" s="8" spans="2:19" x14ac:dyDescent="0.2">
      <c r="B68" s="11"/>
      <c r="F68" s="11"/>
      <c r="K68" s="9"/>
      <c r="M68" s="9"/>
      <c r="S68" s="9"/>
    </row>
    <row customFormat="1" r="69" s="8" spans="2:19" x14ac:dyDescent="0.2">
      <c r="B69" s="11"/>
      <c r="F69" s="11"/>
      <c r="K69" s="9"/>
      <c r="M69" s="9"/>
      <c r="S69" s="9"/>
    </row>
    <row customFormat="1" r="70" s="8" spans="2:19" x14ac:dyDescent="0.2">
      <c r="C70" s="11"/>
      <c r="G70" s="11"/>
      <c r="L70" s="9"/>
      <c r="N70" s="9"/>
      <c r="S70" s="9"/>
    </row>
    <row customFormat="1" r="71" s="8" spans="2:19" x14ac:dyDescent="0.2">
      <c r="C71" s="11"/>
      <c r="G71" s="11"/>
      <c r="L71" s="9"/>
      <c r="N71" s="9"/>
      <c r="S71" s="9"/>
    </row>
    <row customFormat="1" r="72" s="8" spans="2:19" x14ac:dyDescent="0.2">
      <c r="C72" s="11"/>
      <c r="G72" s="11"/>
      <c r="L72" s="9"/>
      <c r="N72" s="9"/>
      <c r="Q72" s="9"/>
      <c r="R72" s="9"/>
      <c r="S72" s="9"/>
    </row>
    <row customFormat="1" r="73" s="8" spans="2:19" x14ac:dyDescent="0.2">
      <c r="E73" s="11"/>
      <c r="F73" s="11"/>
      <c r="H73" s="11"/>
      <c r="M73" s="11"/>
      <c r="Q73" s="9"/>
      <c r="R73" s="9"/>
      <c r="S73" s="9"/>
    </row>
    <row customFormat="1" r="74" s="8" spans="2:19" x14ac:dyDescent="0.2">
      <c r="E74" s="11"/>
      <c r="F74" s="11"/>
      <c r="H74" s="11"/>
      <c r="M74" s="11"/>
      <c r="Q74" s="9"/>
      <c r="R74" s="9"/>
      <c r="S74" s="9"/>
    </row>
    <row customFormat="1" r="75" s="8" spans="2:19" x14ac:dyDescent="0.2">
      <c r="E75" s="11"/>
      <c r="F75" s="11"/>
      <c r="H75" s="11"/>
      <c r="M75" s="11"/>
      <c r="Q75" s="9"/>
      <c r="R75" s="9"/>
      <c r="S75" s="9"/>
    </row>
    <row customFormat="1" r="76" s="8" spans="2:19" x14ac:dyDescent="0.2">
      <c r="E76" s="11"/>
      <c r="F76" s="11"/>
      <c r="H76" s="11"/>
      <c r="M76" s="11"/>
      <c r="Q76" s="9"/>
      <c r="R76" s="9"/>
      <c r="S76" s="9"/>
    </row>
    <row customFormat="1" r="77" s="8" spans="2:19" x14ac:dyDescent="0.2">
      <c r="E77" s="11"/>
      <c r="F77" s="11"/>
      <c r="H77" s="11"/>
      <c r="M77" s="11"/>
      <c r="Q77" s="9"/>
      <c r="R77" s="9"/>
      <c r="S77" s="9"/>
    </row>
    <row customFormat="1" r="78" s="8" spans="2:19" x14ac:dyDescent="0.2">
      <c r="E78" s="11"/>
      <c r="F78" s="11"/>
      <c r="H78" s="11"/>
      <c r="M78" s="11"/>
      <c r="Q78" s="9"/>
      <c r="R78" s="9"/>
      <c r="S78" s="9"/>
    </row>
    <row customFormat="1" r="79" s="8" spans="2:19" x14ac:dyDescent="0.2">
      <c r="E79" s="11"/>
      <c r="F79" s="11"/>
      <c r="H79" s="11"/>
      <c r="M79" s="11"/>
      <c r="Q79" s="9"/>
      <c r="R79" s="9"/>
      <c r="S79" s="9"/>
    </row>
    <row customFormat="1" r="80" s="8" spans="2:19" x14ac:dyDescent="0.2">
      <c r="E80" s="11"/>
      <c r="F80" s="11"/>
      <c r="H80" s="11"/>
      <c r="M80" s="11"/>
      <c r="Q80" s="9"/>
      <c r="R80" s="9"/>
      <c r="S80" s="9"/>
    </row>
    <row customFormat="1" r="81" s="8" spans="5:19" x14ac:dyDescent="0.2">
      <c r="E81" s="11"/>
      <c r="F81" s="11"/>
      <c r="H81" s="11"/>
      <c r="M81" s="11"/>
      <c r="Q81" s="9"/>
      <c r="R81" s="9"/>
      <c r="S81" s="9"/>
    </row>
    <row customFormat="1" r="82" s="8" spans="5:19" x14ac:dyDescent="0.2">
      <c r="E82" s="11"/>
      <c r="F82" s="11"/>
      <c r="H82" s="11"/>
      <c r="M82" s="11"/>
      <c r="Q82" s="9"/>
      <c r="R82" s="9"/>
      <c r="S82" s="9"/>
    </row>
    <row customFormat="1" r="83" s="8" spans="5:19" x14ac:dyDescent="0.2">
      <c r="E83" s="11"/>
      <c r="F83" s="11"/>
      <c r="H83" s="11"/>
      <c r="M83" s="11"/>
      <c r="Q83" s="9"/>
      <c r="R83" s="9"/>
      <c r="S83" s="9"/>
    </row>
    <row customFormat="1" r="84" s="8" spans="5:19" x14ac:dyDescent="0.2">
      <c r="E84" s="11"/>
      <c r="F84" s="11"/>
      <c r="H84" s="11"/>
      <c r="M84" s="11"/>
      <c r="Q84" s="9"/>
      <c r="R84" s="9"/>
      <c r="S84" s="9"/>
    </row>
    <row customFormat="1" r="85" s="8" spans="5:19" x14ac:dyDescent="0.2">
      <c r="E85" s="11"/>
      <c r="F85" s="11"/>
      <c r="H85" s="11"/>
      <c r="M85" s="11"/>
      <c r="Q85" s="9"/>
      <c r="R85" s="9"/>
      <c r="S85" s="9"/>
    </row>
    <row customFormat="1" r="86" s="8" spans="5:19" x14ac:dyDescent="0.2">
      <c r="E86" s="11"/>
      <c r="F86" s="11"/>
      <c r="H86" s="11"/>
      <c r="M86" s="11"/>
      <c r="Q86" s="9"/>
      <c r="R86" s="9"/>
      <c r="S86" s="9"/>
    </row>
    <row customFormat="1" r="87" s="8" spans="5:19" x14ac:dyDescent="0.2">
      <c r="E87" s="11"/>
      <c r="F87" s="11"/>
      <c r="H87" s="11"/>
      <c r="M87" s="11"/>
      <c r="Q87" s="9"/>
      <c r="R87" s="9"/>
      <c r="S87" s="9"/>
    </row>
    <row customFormat="1" r="88" s="8" spans="5:19" x14ac:dyDescent="0.2">
      <c r="E88" s="11"/>
      <c r="F88" s="11"/>
      <c r="H88" s="11"/>
      <c r="M88" s="11"/>
      <c r="Q88" s="9"/>
      <c r="R88" s="9"/>
      <c r="S88" s="9"/>
    </row>
    <row customFormat="1" r="89" s="8" spans="5:19" x14ac:dyDescent="0.2">
      <c r="E89" s="11"/>
      <c r="F89" s="11"/>
      <c r="H89" s="11"/>
      <c r="M89" s="11"/>
      <c r="Q89" s="9"/>
      <c r="R89" s="9"/>
      <c r="S89" s="9"/>
    </row>
    <row customFormat="1" r="90" s="8" spans="5:19" x14ac:dyDescent="0.2">
      <c r="E90" s="11"/>
      <c r="F90" s="11"/>
      <c r="H90" s="11"/>
      <c r="M90" s="11"/>
      <c r="Q90" s="9"/>
      <c r="R90" s="9"/>
      <c r="S90" s="9"/>
    </row>
    <row customFormat="1" r="91" s="8" spans="5:19" x14ac:dyDescent="0.2">
      <c r="E91" s="11"/>
      <c r="F91" s="11"/>
      <c r="H91" s="11"/>
      <c r="M91" s="11"/>
      <c r="Q91" s="9"/>
      <c r="R91" s="9"/>
      <c r="S91" s="9"/>
    </row>
    <row customFormat="1" r="92" s="8" spans="5:19" x14ac:dyDescent="0.2">
      <c r="E92" s="11"/>
      <c r="F92" s="11"/>
      <c r="H92" s="11"/>
      <c r="M92" s="11"/>
      <c r="Q92" s="9"/>
      <c r="R92" s="9"/>
      <c r="S92" s="9"/>
    </row>
    <row customFormat="1" r="93" s="8" spans="5:19" x14ac:dyDescent="0.2">
      <c r="E93" s="11"/>
      <c r="F93" s="11"/>
      <c r="H93" s="11"/>
      <c r="M93" s="11"/>
      <c r="Q93" s="9"/>
      <c r="R93" s="9"/>
      <c r="S93" s="9"/>
    </row>
    <row customFormat="1" r="94" s="8" spans="5:19" x14ac:dyDescent="0.2">
      <c r="E94" s="11"/>
      <c r="F94" s="11"/>
      <c r="H94" s="11"/>
      <c r="M94" s="11"/>
      <c r="Q94" s="9"/>
      <c r="R94" s="9"/>
      <c r="S94" s="9"/>
    </row>
    <row customFormat="1" r="95" s="8" spans="5:19" x14ac:dyDescent="0.2">
      <c r="E95" s="11"/>
      <c r="F95" s="11"/>
      <c r="H95" s="11"/>
      <c r="M95" s="11"/>
      <c r="Q95" s="9"/>
      <c r="R95" s="9"/>
      <c r="S95" s="9"/>
    </row>
    <row customFormat="1" r="96" s="8" spans="5:19" x14ac:dyDescent="0.2">
      <c r="E96" s="11"/>
      <c r="F96" s="11"/>
      <c r="H96" s="11"/>
      <c r="M96" s="11"/>
      <c r="Q96" s="9"/>
      <c r="R96" s="9"/>
      <c r="S96" s="9"/>
    </row>
    <row customFormat="1" r="97" s="8" spans="2:19" x14ac:dyDescent="0.2">
      <c r="E97" s="11"/>
      <c r="F97" s="11"/>
      <c r="H97" s="11"/>
      <c r="M97" s="11"/>
      <c r="Q97" s="9"/>
      <c r="R97" s="9"/>
      <c r="S97" s="9"/>
    </row>
    <row customFormat="1" r="98" s="8" spans="2:19" x14ac:dyDescent="0.2">
      <c r="E98" s="11"/>
      <c r="F98" s="11"/>
      <c r="H98" s="11"/>
      <c r="M98" s="11"/>
      <c r="Q98" s="9"/>
      <c r="R98" s="9"/>
      <c r="S98" s="9"/>
    </row>
    <row customFormat="1" r="99" s="8" spans="2:19" x14ac:dyDescent="0.2">
      <c r="E99" s="11"/>
      <c r="F99" s="11"/>
      <c r="H99" s="11"/>
      <c r="M99" s="11"/>
      <c r="Q99" s="9"/>
      <c r="R99" s="9"/>
      <c r="S99" s="9"/>
    </row>
    <row r="100" spans="2:19" x14ac:dyDescent="0.2">
      <c r="B100" s="8"/>
      <c r="C100" s="8"/>
      <c r="D100" s="8"/>
      <c r="E100" s="11"/>
      <c r="F100" s="11"/>
      <c r="G100" s="8"/>
      <c r="H100" s="11"/>
      <c r="I100" s="8"/>
      <c r="J100" s="8"/>
      <c r="K100" s="8"/>
      <c r="L100" s="8"/>
      <c r="M100" s="11"/>
      <c r="N100" s="8"/>
      <c r="O100" s="8"/>
      <c r="P100" s="8"/>
      <c r="Q100" s="9"/>
      <c r="R100" s="9"/>
      <c r="S100" s="9"/>
    </row>
  </sheetData>
  <mergeCells count="15">
    <mergeCell ref="A1:I1"/>
    <mergeCell ref="A40:B42"/>
    <mergeCell ref="C40:D42"/>
    <mergeCell ref="G40:H42"/>
    <mergeCell ref="A8:B8"/>
    <mergeCell ref="A2:B7"/>
    <mergeCell ref="A15:B20"/>
    <mergeCell ref="A21:B22"/>
    <mergeCell ref="A27:B32"/>
    <mergeCell ref="E40:F42"/>
    <mergeCell ref="A43:B44"/>
    <mergeCell ref="C43:D44"/>
    <mergeCell ref="E43:F44"/>
    <mergeCell ref="G43:H44"/>
    <mergeCell ref="A33:B34"/>
  </mergeCells>
  <pageMargins bottom="1" footer="0.25" header="0.5" left="0.5" right="0.5" top="0.7"/>
  <pageSetup cellComments="atEnd" orientation="portrait" r:id="rId1"/>
  <headerFooter>
    <oddFooter><![CDATA[&L&8Source:  Department of Inspections and Appeals
LSA Staff Contact:  Christin Mechler (515.281.6561) &Uchristin.mechler@legis.iowa.gov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B101"/>
  <sheetViews>
    <sheetView showGridLines="0" showWhiteSpace="0" topLeftCell="B1" view="pageLayout" workbookViewId="0" zoomScaleNormal="100">
      <selection activeCell="F7" sqref="F7"/>
    </sheetView>
  </sheetViews>
  <sheetFormatPr defaultRowHeight="12" x14ac:dyDescent="0.2"/>
  <cols>
    <col min="1" max="1" customWidth="true" hidden="true" width="1.85546875" collapsed="false"/>
    <col min="2" max="2" customWidth="true" width="5.85546875" collapsed="false"/>
    <col min="3" max="3" customWidth="true" width="1.7109375" collapsed="false"/>
    <col min="4" max="4" customWidth="true" width="8.85546875" collapsed="false"/>
    <col min="5" max="5" customWidth="true" style="1" width="1.7109375" collapsed="false"/>
    <col min="6" max="6" customWidth="true" style="1" width="6.85546875" collapsed="false"/>
    <col min="7" max="7" customWidth="true" width="1.7109375" collapsed="false"/>
    <col min="8" max="8" customWidth="true" style="1" width="7.5703125" collapsed="false"/>
    <col min="9" max="9" customWidth="true" width="1.7109375" collapsed="false"/>
    <col min="10" max="10" customWidth="true" width="7.28515625" collapsed="false"/>
    <col min="11" max="11" customWidth="true" width="1.7109375" collapsed="false"/>
    <col min="12" max="12" customWidth="true" style="1" width="7.42578125" collapsed="false"/>
    <col min="13" max="13" customWidth="true" width="1.7109375" collapsed="false"/>
    <col min="14" max="14" customWidth="true" width="5.85546875" collapsed="false"/>
    <col min="15" max="15" customWidth="true" width="1.7109375" collapsed="false"/>
    <col min="16" max="16" customWidth="true" style="2" width="8.140625" collapsed="false"/>
    <col min="17" max="17" customWidth="true" style="2" width="1.7109375" collapsed="false"/>
    <col min="18" max="18" customWidth="true" style="2" width="7.7109375" collapsed="false"/>
    <col min="19" max="19" customWidth="true" width="2.85546875" collapsed="false"/>
    <col min="20" max="20" customWidth="true" width="18.5703125" collapsed="false"/>
  </cols>
  <sheetData>
    <row customFormat="1" ht="18" r="1" s="66" spans="1:27" x14ac:dyDescent="0.25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customFormat="1" customHeight="1" ht="6" r="2" s="3" spans="1:27" x14ac:dyDescent="0.2">
      <c r="F2" s="4"/>
      <c r="G2" s="5"/>
      <c r="J2" s="4"/>
      <c r="L2" s="4"/>
      <c r="P2" s="6"/>
      <c r="Q2" s="6"/>
      <c r="R2" s="6"/>
    </row>
    <row customFormat="1" customHeight="1" ht="11.1" r="3" s="7" spans="1:27" x14ac:dyDescent="0.2">
      <c r="B3" s="34" t="s">
        <v>0</v>
      </c>
      <c r="C3" s="34"/>
      <c r="D3" s="35"/>
      <c r="E3" s="34"/>
      <c r="F3" s="35"/>
      <c r="G3" s="34"/>
      <c r="H3" s="34"/>
      <c r="I3" s="34"/>
      <c r="J3" s="35"/>
      <c r="K3" s="34"/>
      <c r="L3" s="34"/>
      <c r="M3" s="34"/>
      <c r="N3" s="34"/>
      <c r="O3" s="34"/>
      <c r="P3" s="34"/>
      <c r="Q3" s="34"/>
      <c r="R3" s="34"/>
    </row>
    <row customFormat="1" customHeight="1" ht="11.1" r="4" s="7" spans="1:27" x14ac:dyDescent="0.2">
      <c r="B4" s="36" t="s">
        <v>1</v>
      </c>
      <c r="C4" s="37"/>
      <c r="D4" s="38"/>
      <c r="E4" s="38"/>
      <c r="F4" s="36" t="s">
        <v>2</v>
      </c>
      <c r="G4" s="37"/>
      <c r="H4" s="36" t="s">
        <v>3</v>
      </c>
      <c r="I4" s="39"/>
      <c r="J4" s="36" t="s">
        <v>4</v>
      </c>
      <c r="K4" s="39"/>
      <c r="L4" s="40" t="s">
        <v>11</v>
      </c>
      <c r="M4" s="39"/>
      <c r="N4" s="36" t="s">
        <v>5</v>
      </c>
      <c r="O4" s="39"/>
      <c r="P4" s="40" t="s">
        <v>12</v>
      </c>
      <c r="Q4" s="37"/>
      <c r="R4" s="36" t="s">
        <v>6</v>
      </c>
    </row>
    <row customFormat="1" customHeight="1" ht="7.5" r="5" s="8" spans="1:27" x14ac:dyDescent="0.2">
      <c r="B5" s="41"/>
      <c r="C5" s="42"/>
      <c r="D5" s="43"/>
      <c r="E5" s="44"/>
      <c r="F5" s="45"/>
      <c r="G5" s="46"/>
      <c r="H5" s="44"/>
      <c r="I5" s="46"/>
      <c r="J5" s="46"/>
      <c r="K5" s="46"/>
      <c r="L5" s="44"/>
      <c r="M5" s="46"/>
      <c r="N5" s="46"/>
      <c r="O5" s="46"/>
      <c r="P5" s="46"/>
      <c r="Q5" s="46"/>
      <c r="R5" s="46"/>
    </row>
    <row customFormat="1" r="6" s="8" spans="1:27" x14ac:dyDescent="0.2">
      <c r="B6" s="41">
        <f>LARGE(Data!$A$2:$A$100,12)</f>
        <v>2006</v>
      </c>
      <c r="C6" s="42"/>
      <c r="D6" s="43" t="s">
        <v>7</v>
      </c>
      <c r="E6" s="44"/>
      <c r="F6" s="44">
        <f>INDEX(Data!$A$2:$O$100,MATCH($B6,Data!$A$2:$A$100,0),2)</f>
        <v>1</v>
      </c>
      <c r="G6" s="46"/>
      <c r="H6" s="44">
        <f>INDEX(Data!$A$2:$O$100,MATCH($B6,Data!$A$2:$A$100,0),4)</f>
        <v>14</v>
      </c>
      <c r="I6" s="46"/>
      <c r="J6" s="44">
        <f>INDEX(Data!$A$2:$O$100,MATCH($B6,Data!$A$2:$A$100,0),6)</f>
        <v>414</v>
      </c>
      <c r="K6" s="46"/>
      <c r="L6" s="44">
        <f>INDEX(Data!$A$2:$O$100,MATCH($B6,Data!$A$2:$A$100,0),8)</f>
        <v>141</v>
      </c>
      <c r="M6" s="46"/>
      <c r="N6" s="44">
        <f>INDEX(Data!$A$2:$O$100,MATCH($B6,Data!$A$2:$A$100,0),10)</f>
        <v>118</v>
      </c>
      <c r="O6" s="46"/>
      <c r="P6" s="44">
        <f>INDEX(Data!$A$2:$O$100,MATCH($B6,Data!$A$2:$A$100,0),12)</f>
        <v>60</v>
      </c>
      <c r="Q6" s="46"/>
      <c r="R6" s="44">
        <f>INDEX(Data!$A$2:$O$100,MATCH($B6,Data!$A$2:$A$100,0),14)</f>
        <v>31</v>
      </c>
    </row>
    <row customFormat="1" r="7" s="8" spans="1:27" x14ac:dyDescent="0.2">
      <c r="B7" s="41"/>
      <c r="C7" s="42"/>
      <c r="D7" s="43" t="s">
        <v>9</v>
      </c>
      <c r="E7" s="44"/>
      <c r="F7" s="44">
        <f>INDEX(Data!$A$2:$O$100,MATCH($B6,Data!$A$2:$A$100,0),3)</f>
        <v>25</v>
      </c>
      <c r="G7" s="46"/>
      <c r="H7" s="44">
        <f>INDEX(Data!$A$2:$O$100,MATCH($B6,Data!$A$2:$A$100,0),5)</f>
        <v>331</v>
      </c>
      <c r="I7" s="46"/>
      <c r="J7" s="44">
        <f>INDEX(Data!$A$2:$O$100,MATCH($B6,Data!$A$2:$A$100,0),7)</f>
        <v>30962</v>
      </c>
      <c r="K7" s="46"/>
      <c r="L7" s="44">
        <f>INDEX(Data!$A$2:$O$100,MATCH($B6,Data!$A$2:$A$100,0),9)</f>
        <v>3158</v>
      </c>
      <c r="M7" s="46"/>
      <c r="N7" s="44">
        <f>INDEX(Data!$A$2:$O$100,MATCH($B6,Data!$A$2:$A$100,0),11)</f>
        <v>4171</v>
      </c>
      <c r="O7" s="46"/>
      <c r="P7" s="44">
        <f>INDEX(Data!$A$2:$O$100,MATCH($B6,Data!$A$2:$A$100,0),13)</f>
        <v>781</v>
      </c>
      <c r="Q7" s="46"/>
      <c r="R7" s="44">
        <f>INDEX(Data!$A$2:$O$100,MATCH($B6,Data!$A$2:$A$100,0),15)</f>
        <v>530</v>
      </c>
    </row>
    <row customFormat="1" customHeight="1" ht="5.45" r="8" s="8" spans="1:27" x14ac:dyDescent="0.2">
      <c r="B8" s="41"/>
      <c r="C8" s="42"/>
      <c r="D8" s="43"/>
      <c r="E8" s="44"/>
      <c r="F8" s="44"/>
      <c r="G8" s="46"/>
      <c r="H8" s="44"/>
      <c r="I8" s="46"/>
      <c r="J8" s="46"/>
      <c r="K8" s="46"/>
      <c r="L8" s="44"/>
      <c r="M8" s="46"/>
      <c r="N8" s="46"/>
      <c r="O8" s="46"/>
      <c r="P8" s="46"/>
      <c r="Q8" s="46"/>
      <c r="R8" s="46"/>
    </row>
    <row customFormat="1" r="9" s="8" spans="1:27" x14ac:dyDescent="0.2">
      <c r="B9" s="41">
        <f>LARGE(Data!$A$2:$A$100,11)</f>
        <v>2007</v>
      </c>
      <c r="C9" s="42"/>
      <c r="D9" s="43" t="s">
        <v>7</v>
      </c>
      <c r="E9" s="44"/>
      <c r="F9" s="44">
        <f>INDEX(Data!$A$2:$O$100,MATCH($B9,Data!$A$2:$A$100,0),2)</f>
        <v>1</v>
      </c>
      <c r="G9" s="46"/>
      <c r="H9" s="44">
        <f>INDEX(Data!$A$2:$O$100,MATCH($B9,Data!$A$2:$A$100,0),4)</f>
        <v>14</v>
      </c>
      <c r="I9" s="46"/>
      <c r="J9" s="46">
        <f>INDEX(Data!$A$2:$O$100,MATCH($B9,Data!$A$2:$A$100,0),6)</f>
        <v>414</v>
      </c>
      <c r="K9" s="46"/>
      <c r="L9" s="44">
        <f>INDEX(Data!$A$2:$O$100,MATCH($B9,Data!$A$2:$A$100,0),8)</f>
        <v>141</v>
      </c>
      <c r="M9" s="46"/>
      <c r="N9" s="46">
        <f>INDEX(Data!$A$2:$O$100,MATCH($B9,Data!$A$2:$A$100,0),10)</f>
        <v>138</v>
      </c>
      <c r="O9" s="46"/>
      <c r="P9" s="46">
        <f>INDEX(Data!$A$2:$O$100,MATCH($B9,Data!$A$2:$A$100,0),12)</f>
        <v>60</v>
      </c>
      <c r="Q9" s="46"/>
      <c r="R9" s="46">
        <f>INDEX(Data!$A$2:$O$100,MATCH($B9,Data!$A$2:$A$100,0),14)</f>
        <v>32</v>
      </c>
    </row>
    <row customFormat="1" r="10" s="8" spans="1:27" x14ac:dyDescent="0.2">
      <c r="B10" s="41"/>
      <c r="C10" s="42"/>
      <c r="D10" s="43" t="s">
        <v>9</v>
      </c>
      <c r="E10" s="44"/>
      <c r="F10" s="44">
        <f>INDEX(Data!$A$2:$O$100,MATCH($B9,Data!$A$2:$A$100,0),3)</f>
        <v>25</v>
      </c>
      <c r="G10" s="46"/>
      <c r="H10" s="44">
        <f>INDEX(Data!$A$2:$O$100,MATCH($B9,Data!$A$2:$A$100,0),5)</f>
        <v>331</v>
      </c>
      <c r="I10" s="46"/>
      <c r="J10" s="46">
        <f>INDEX(Data!$A$2:$O$100,MATCH($B9,Data!$A$2:$A$100,0),7)</f>
        <v>30986</v>
      </c>
      <c r="K10" s="46"/>
      <c r="L10" s="44">
        <f>INDEX(Data!$A$2:$O$100,MATCH($B9,Data!$A$2:$A$100,0),9)</f>
        <v>3139</v>
      </c>
      <c r="M10" s="46"/>
      <c r="N10" s="46">
        <f>INDEX(Data!$A$2:$O$100,MATCH($B9,Data!$A$2:$A$100,0),11)</f>
        <v>4102</v>
      </c>
      <c r="O10" s="46"/>
      <c r="P10" s="46">
        <f>INDEX(Data!$A$2:$O$100,MATCH($B9,Data!$A$2:$A$100,0),13)</f>
        <v>774</v>
      </c>
      <c r="Q10" s="46"/>
      <c r="R10" s="46">
        <f>INDEX(Data!$A$2:$O$100,MATCH($B9,Data!$A$2:$A$100,0),15)</f>
        <v>534</v>
      </c>
    </row>
    <row customFormat="1" customHeight="1" ht="5.45" r="11" s="8" spans="1:27" x14ac:dyDescent="0.2">
      <c r="B11" s="41"/>
      <c r="C11" s="42"/>
      <c r="D11" s="43"/>
      <c r="E11" s="44"/>
      <c r="F11" s="44"/>
      <c r="G11" s="46"/>
      <c r="H11" s="44"/>
      <c r="I11" s="46"/>
      <c r="J11" s="46"/>
      <c r="K11" s="46"/>
      <c r="L11" s="44"/>
      <c r="M11" s="46"/>
      <c r="N11" s="46"/>
      <c r="O11" s="46"/>
      <c r="P11" s="46"/>
      <c r="Q11" s="46"/>
      <c r="R11" s="46"/>
    </row>
    <row customFormat="1" r="12" s="8" spans="1:27" x14ac:dyDescent="0.2">
      <c r="B12" s="41">
        <f>LARGE(Data!$A$2:$A$100,10)</f>
        <v>2008</v>
      </c>
      <c r="C12" s="47"/>
      <c r="D12" s="48" t="s">
        <v>7</v>
      </c>
      <c r="E12" s="49"/>
      <c r="F12" s="49">
        <f>INDEX(Data!$A$2:$O$100,MATCH($B12,Data!$A$2:$A$100,0),2)</f>
        <v>1</v>
      </c>
      <c r="G12" s="50"/>
      <c r="H12" s="49">
        <f>INDEX(Data!$A$2:$O$100,MATCH($B12,Data!$A$2:$A$100,0),4)</f>
        <v>14</v>
      </c>
      <c r="I12" s="50"/>
      <c r="J12" s="50">
        <f>INDEX(Data!$A$2:$O$100,MATCH($B12,Data!$A$2:$A$100,0),6)</f>
        <v>409</v>
      </c>
      <c r="K12" s="50"/>
      <c r="L12" s="49">
        <f>INDEX(Data!$A$2:$O$100,MATCH($B12,Data!$A$2:$A$100,0),8)</f>
        <v>139</v>
      </c>
      <c r="M12" s="50"/>
      <c r="N12" s="50">
        <f>INDEX(Data!$A$2:$O$100,MATCH($B12,Data!$A$2:$A$100,0),10)</f>
        <v>107</v>
      </c>
      <c r="O12" s="50"/>
      <c r="P12" s="50">
        <f>INDEX(Data!$A$2:$O$100,MATCH($B12,Data!$A$2:$A$100,0),12)</f>
        <v>59</v>
      </c>
      <c r="Q12" s="50"/>
      <c r="R12" s="50">
        <f>INDEX(Data!$A$2:$O$100,MATCH($B12,Data!$A$2:$A$100,0),14)</f>
        <v>32</v>
      </c>
    </row>
    <row customFormat="1" r="13" s="8" spans="1:27" x14ac:dyDescent="0.2">
      <c r="B13" s="51"/>
      <c r="C13" s="47"/>
      <c r="D13" s="48" t="s">
        <v>9</v>
      </c>
      <c r="E13" s="49"/>
      <c r="F13" s="49">
        <f>INDEX(Data!$A$2:$O$100,MATCH($B12,Data!$A$2:$A$100,0),3)</f>
        <v>25</v>
      </c>
      <c r="G13" s="50"/>
      <c r="H13" s="49">
        <f>INDEX(Data!$A$2:$O$100,MATCH($B12,Data!$A$2:$A$100,0),5)</f>
        <v>331</v>
      </c>
      <c r="I13" s="50"/>
      <c r="J13" s="50">
        <f>INDEX(Data!$A$2:$O$100,MATCH($B12,Data!$A$2:$A$100,0),7)</f>
        <v>30540</v>
      </c>
      <c r="K13" s="50"/>
      <c r="L13" s="49">
        <f>INDEX(Data!$A$2:$O$100,MATCH($B12,Data!$A$2:$A$100,0),9)</f>
        <v>3127</v>
      </c>
      <c r="M13" s="50"/>
      <c r="N13" s="50">
        <f>INDEX(Data!$A$2:$O$100,MATCH($B12,Data!$A$2:$A$100,0),11)</f>
        <v>3850</v>
      </c>
      <c r="O13" s="50"/>
      <c r="P13" s="50">
        <f>INDEX(Data!$A$2:$O$100,MATCH($B12,Data!$A$2:$A$100,0),13)</f>
        <v>747</v>
      </c>
      <c r="Q13" s="50"/>
      <c r="R13" s="50">
        <f>INDEX(Data!$A$2:$O$100,MATCH($B12,Data!$A$2:$A$100,0),15)</f>
        <v>532</v>
      </c>
      <c r="AA13" s="13"/>
    </row>
    <row customFormat="1" customHeight="1" ht="5.45" r="14" s="8" spans="1:27" x14ac:dyDescent="0.2">
      <c r="B14" s="52"/>
      <c r="C14" s="53"/>
      <c r="D14" s="54"/>
      <c r="E14" s="55"/>
      <c r="F14" s="55"/>
      <c r="G14" s="56"/>
      <c r="H14" s="55"/>
      <c r="I14" s="56"/>
      <c r="J14" s="56"/>
      <c r="K14" s="56"/>
      <c r="L14" s="55"/>
      <c r="M14" s="56"/>
      <c r="N14" s="56"/>
      <c r="O14" s="56"/>
      <c r="P14" s="56"/>
      <c r="Q14" s="56"/>
      <c r="R14" s="56"/>
    </row>
    <row customFormat="1" r="15" s="8" spans="1:27" x14ac:dyDescent="0.2">
      <c r="B15" s="41">
        <f>LARGE(Data!$A$2:$A$100,9)</f>
        <v>2009</v>
      </c>
      <c r="C15" s="47"/>
      <c r="D15" s="48" t="s">
        <v>7</v>
      </c>
      <c r="E15" s="49"/>
      <c r="F15" s="49">
        <f>INDEX(Data!$A$2:$O$100,MATCH($B15,Data!$A$2:$A$100,0),2)</f>
        <v>1</v>
      </c>
      <c r="G15" s="50"/>
      <c r="H15" s="49">
        <f>INDEX(Data!$A$2:$O$100,MATCH($B15,Data!$A$2:$A$100,0),4)</f>
        <v>13</v>
      </c>
      <c r="I15" s="50"/>
      <c r="J15" s="50">
        <f>INDEX(Data!$A$2:$O$100,MATCH($B15,Data!$A$2:$A$100,0),6)</f>
        <v>408</v>
      </c>
      <c r="K15" s="50"/>
      <c r="L15" s="49">
        <f>INDEX(Data!$A$2:$O$100,MATCH($B15,Data!$A$2:$A$100,0),8)</f>
        <v>139</v>
      </c>
      <c r="M15" s="50"/>
      <c r="N15" s="50">
        <f>INDEX(Data!$A$2:$O$100,MATCH($B15,Data!$A$2:$A$100,0),10)</f>
        <v>100</v>
      </c>
      <c r="O15" s="50"/>
      <c r="P15" s="50">
        <f>INDEX(Data!$A$2:$O$100,MATCH($B15,Data!$A$2:$A$100,0),12)</f>
        <v>52</v>
      </c>
      <c r="Q15" s="50"/>
      <c r="R15" s="50">
        <f>INDEX(Data!$A$2:$O$100,MATCH($B15,Data!$A$2:$A$100,0),14)</f>
        <v>33</v>
      </c>
    </row>
    <row customFormat="1" r="16" s="8" spans="1:27" x14ac:dyDescent="0.2">
      <c r="B16" s="41"/>
      <c r="C16" s="42"/>
      <c r="D16" s="43" t="s">
        <v>9</v>
      </c>
      <c r="E16" s="44"/>
      <c r="F16" s="44">
        <f>INDEX(Data!$A$2:$O$100,MATCH($B15,Data!$A$2:$A$100,0),3)</f>
        <v>25</v>
      </c>
      <c r="G16" s="46"/>
      <c r="H16" s="44">
        <f>INDEX(Data!$A$2:$O$100,MATCH($B15,Data!$A$2:$A$100,0),5)</f>
        <v>284</v>
      </c>
      <c r="I16" s="46"/>
      <c r="J16" s="46">
        <f>INDEX(Data!$A$2:$O$100,MATCH($B15,Data!$A$2:$A$100,0),7)</f>
        <v>30356</v>
      </c>
      <c r="K16" s="46"/>
      <c r="L16" s="44">
        <f>INDEX(Data!$A$2:$O$100,MATCH($B15,Data!$A$2:$A$100,0),9)</f>
        <v>3127</v>
      </c>
      <c r="M16" s="46"/>
      <c r="N16" s="46">
        <f>INDEX(Data!$A$2:$O$100,MATCH($B15,Data!$A$2:$A$100,0),11)</f>
        <v>3649</v>
      </c>
      <c r="O16" s="46"/>
      <c r="P16" s="46">
        <f>INDEX(Data!$A$2:$O$100,MATCH($B15,Data!$A$2:$A$100,0),13)</f>
        <v>380</v>
      </c>
      <c r="Q16" s="46"/>
      <c r="R16" s="46">
        <f>INDEX(Data!$A$2:$O$100,MATCH($B15,Data!$A$2:$A$100,0),15)</f>
        <v>525</v>
      </c>
    </row>
    <row customFormat="1" customHeight="1" ht="5.45" r="17" s="8" spans="2:18" x14ac:dyDescent="0.2">
      <c r="B17" s="41"/>
      <c r="C17" s="42"/>
      <c r="D17" s="43"/>
      <c r="E17" s="44"/>
      <c r="F17" s="44"/>
      <c r="G17" s="46"/>
      <c r="H17" s="44"/>
      <c r="I17" s="46"/>
      <c r="J17" s="46"/>
      <c r="K17" s="46"/>
      <c r="L17" s="44"/>
      <c r="M17" s="46"/>
      <c r="N17" s="46"/>
      <c r="O17" s="46"/>
      <c r="P17" s="46"/>
      <c r="Q17" s="46"/>
      <c r="R17" s="46"/>
    </row>
    <row customFormat="1" r="18" s="8" spans="2:18" x14ac:dyDescent="0.2">
      <c r="B18" s="41">
        <f>LARGE(Data!$A$2:$A$100,8)</f>
        <v>2010</v>
      </c>
      <c r="C18" s="47"/>
      <c r="D18" s="48" t="s">
        <v>7</v>
      </c>
      <c r="E18" s="49"/>
      <c r="F18" s="49">
        <f>INDEX(Data!$A$2:$O$100,MATCH($B18,Data!$A$2:$A$100,0),2)</f>
        <v>1</v>
      </c>
      <c r="G18" s="50"/>
      <c r="H18" s="49">
        <f>INDEX(Data!$A$2:$O$100,MATCH($B18,Data!$A$2:$A$100,0),4)</f>
        <v>13</v>
      </c>
      <c r="I18" s="50"/>
      <c r="J18" s="50">
        <f>INDEX(Data!$A$2:$O$100,MATCH($B18,Data!$A$2:$A$100,0),6)</f>
        <v>411</v>
      </c>
      <c r="K18" s="50"/>
      <c r="L18" s="49">
        <f>INDEX(Data!$A$2:$O$100,MATCH($B18,Data!$A$2:$A$100,0),8)</f>
        <v>141</v>
      </c>
      <c r="M18" s="50"/>
      <c r="N18" s="50">
        <f>INDEX(Data!$A$2:$O$100,MATCH($B18,Data!$A$2:$A$100,0),10)</f>
        <v>97</v>
      </c>
      <c r="O18" s="50"/>
      <c r="P18" s="50">
        <f>INDEX(Data!$A$2:$O$100,MATCH($B18,Data!$A$2:$A$100,0),12)</f>
        <v>51</v>
      </c>
      <c r="Q18" s="50"/>
      <c r="R18" s="50">
        <f>INDEX(Data!$A$2:$O$100,MATCH($B18,Data!$A$2:$A$100,0),14)</f>
        <v>33</v>
      </c>
    </row>
    <row customFormat="1" r="19" s="8" spans="2:18" x14ac:dyDescent="0.2">
      <c r="B19" s="51"/>
      <c r="C19" s="47"/>
      <c r="D19" s="48" t="s">
        <v>9</v>
      </c>
      <c r="E19" s="49"/>
      <c r="F19" s="49">
        <f>INDEX(Data!$A$2:$O$100,MATCH($B18,Data!$A$2:$A$100,0),3)</f>
        <v>25</v>
      </c>
      <c r="G19" s="50"/>
      <c r="H19" s="49">
        <f>INDEX(Data!$A$2:$O$100,MATCH($B18,Data!$A$2:$A$100,0),5)</f>
        <v>284</v>
      </c>
      <c r="I19" s="50"/>
      <c r="J19" s="50">
        <f>INDEX(Data!$A$2:$O$100,MATCH($B18,Data!$A$2:$A$100,0),7)</f>
        <v>30215</v>
      </c>
      <c r="K19" s="50"/>
      <c r="L19" s="49">
        <f>INDEX(Data!$A$2:$O$100,MATCH($B18,Data!$A$2:$A$100,0),9)</f>
        <v>3127</v>
      </c>
      <c r="M19" s="50"/>
      <c r="N19" s="50">
        <f>INDEX(Data!$A$2:$O$100,MATCH($B18,Data!$A$2:$A$100,0),11)</f>
        <v>3576</v>
      </c>
      <c r="O19" s="50"/>
      <c r="P19" s="50">
        <f>INDEX(Data!$A$2:$O$100,MATCH($B18,Data!$A$2:$A$100,0),13)</f>
        <v>643</v>
      </c>
      <c r="Q19" s="50"/>
      <c r="R19" s="50">
        <f>INDEX(Data!$A$2:$O$100,MATCH($B18,Data!$A$2:$A$100,0),15)</f>
        <v>532</v>
      </c>
    </row>
    <row customFormat="1" customHeight="1" ht="5.45" r="20" s="8" spans="2:18" x14ac:dyDescent="0.2">
      <c r="B20" s="41"/>
      <c r="C20" s="42"/>
      <c r="D20" s="43"/>
      <c r="E20" s="44"/>
      <c r="F20" s="44"/>
      <c r="G20" s="46"/>
      <c r="H20" s="44"/>
      <c r="I20" s="46"/>
      <c r="J20" s="46"/>
      <c r="K20" s="46"/>
      <c r="L20" s="44"/>
      <c r="M20" s="46"/>
      <c r="N20" s="46"/>
      <c r="O20" s="46"/>
      <c r="P20" s="46"/>
      <c r="Q20" s="46"/>
      <c r="R20" s="46"/>
    </row>
    <row customFormat="1" r="21" s="8" spans="2:18" x14ac:dyDescent="0.2">
      <c r="B21" s="41">
        <f>LARGE(Data!$A$2:$A$100,7)</f>
        <v>2011</v>
      </c>
      <c r="C21" s="47"/>
      <c r="D21" s="48" t="s">
        <v>7</v>
      </c>
      <c r="E21" s="49"/>
      <c r="F21" s="49">
        <f>INDEX(Data!$A$2:$O$100,MATCH($B21,Data!$A$2:$A$100,0),2)</f>
        <v>2</v>
      </c>
      <c r="G21" s="50"/>
      <c r="H21" s="49">
        <f>INDEX(Data!$A$2:$O$100,MATCH($B21,Data!$A$2:$A$100,0),4)</f>
        <v>13</v>
      </c>
      <c r="I21" s="50"/>
      <c r="J21" s="50">
        <f>INDEX(Data!$A$2:$O$100,MATCH($B21,Data!$A$2:$A$100,0),6)</f>
        <v>409</v>
      </c>
      <c r="K21" s="50"/>
      <c r="L21" s="49">
        <f>INDEX(Data!$A$2:$O$100,MATCH($B21,Data!$A$2:$A$100,0),8)</f>
        <v>141</v>
      </c>
      <c r="M21" s="50"/>
      <c r="N21" s="50">
        <f>INDEX(Data!$A$2:$O$100,MATCH($B21,Data!$A$2:$A$100,0),10)</f>
        <v>94</v>
      </c>
      <c r="O21" s="50"/>
      <c r="P21" s="50">
        <f>INDEX(Data!$A$2:$O$100,MATCH($B21,Data!$A$2:$A$100,0),12)</f>
        <v>76</v>
      </c>
      <c r="Q21" s="50"/>
      <c r="R21" s="50">
        <f>INDEX(Data!$A$2:$O$100,MATCH($B21,Data!$A$2:$A$100,0),14)</f>
        <v>33</v>
      </c>
    </row>
    <row customFormat="1" r="22" s="8" spans="2:18" x14ac:dyDescent="0.2">
      <c r="B22" s="51"/>
      <c r="C22" s="47"/>
      <c r="D22" s="48" t="s">
        <v>9</v>
      </c>
      <c r="E22" s="49"/>
      <c r="F22" s="49">
        <f>INDEX(Data!$A$2:$O$100,MATCH($B21,Data!$A$2:$A$100,0),3)</f>
        <v>82</v>
      </c>
      <c r="G22" s="50"/>
      <c r="H22" s="49">
        <f>INDEX(Data!$A$2:$O$100,MATCH($B21,Data!$A$2:$A$100,0),5)</f>
        <v>284</v>
      </c>
      <c r="I22" s="50"/>
      <c r="J22" s="50">
        <f>INDEX(Data!$A$2:$O$100,MATCH($B21,Data!$A$2:$A$100,0),7)</f>
        <v>29940</v>
      </c>
      <c r="K22" s="50"/>
      <c r="L22" s="49">
        <f>INDEX(Data!$A$2:$O$100,MATCH($B21,Data!$A$2:$A$100,0),9)</f>
        <v>3123</v>
      </c>
      <c r="M22" s="50"/>
      <c r="N22" s="50">
        <f>INDEX(Data!$A$2:$O$100,MATCH($B21,Data!$A$2:$A$100,0),11)</f>
        <v>3519</v>
      </c>
      <c r="O22" s="50"/>
      <c r="P22" s="50">
        <f>INDEX(Data!$A$2:$O$100,MATCH($B21,Data!$A$2:$A$100,0),13)</f>
        <v>752</v>
      </c>
      <c r="Q22" s="50"/>
      <c r="R22" s="50">
        <f>INDEX(Data!$A$2:$O$100,MATCH($B21,Data!$A$2:$A$100,0),15)</f>
        <v>532</v>
      </c>
    </row>
    <row customFormat="1" customHeight="1" ht="5.45" r="23" s="8" spans="2:18" x14ac:dyDescent="0.2">
      <c r="B23" s="52"/>
      <c r="C23" s="53"/>
      <c r="D23" s="54"/>
      <c r="E23" s="55"/>
      <c r="F23" s="55"/>
      <c r="G23" s="56"/>
      <c r="H23" s="55"/>
      <c r="I23" s="56"/>
      <c r="J23" s="56"/>
      <c r="K23" s="56"/>
      <c r="L23" s="55"/>
      <c r="M23" s="56"/>
      <c r="N23" s="56"/>
      <c r="O23" s="56"/>
      <c r="P23" s="56"/>
      <c r="Q23" s="56"/>
      <c r="R23" s="56"/>
    </row>
    <row customFormat="1" r="24" s="8" spans="2:18" x14ac:dyDescent="0.2">
      <c r="B24" s="41">
        <f>LARGE(Data!$A$2:$A$100,6)</f>
        <v>2012</v>
      </c>
      <c r="C24" s="47"/>
      <c r="D24" s="48" t="s">
        <v>7</v>
      </c>
      <c r="E24" s="49"/>
      <c r="F24" s="49">
        <f>INDEX(Data!$A$2:$O$100,MATCH($B24,Data!$A$2:$A$100,0),2)</f>
        <v>2</v>
      </c>
      <c r="G24" s="50"/>
      <c r="H24" s="49">
        <f>INDEX(Data!$A$2:$O$100,MATCH($B24,Data!$A$2:$A$100,0),4)</f>
        <v>12</v>
      </c>
      <c r="I24" s="50"/>
      <c r="J24" s="50">
        <f>INDEX(Data!$A$2:$O$100,MATCH($B24,Data!$A$2:$A$100,0),6)</f>
        <v>410</v>
      </c>
      <c r="K24" s="50"/>
      <c r="L24" s="49">
        <f>INDEX(Data!$A$2:$O$100,MATCH($B24,Data!$A$2:$A$100,0),8)</f>
        <v>141</v>
      </c>
      <c r="M24" s="50"/>
      <c r="N24" s="50">
        <f>INDEX(Data!$A$2:$O$100,MATCH($B24,Data!$A$2:$A$100,0),10)</f>
        <v>89</v>
      </c>
      <c r="O24" s="50"/>
      <c r="P24" s="50">
        <f>INDEX(Data!$A$2:$O$100,MATCH($B24,Data!$A$2:$A$100,0),12)</f>
        <v>73</v>
      </c>
      <c r="Q24" s="50"/>
      <c r="R24" s="50">
        <f>INDEX(Data!$A$2:$O$100,MATCH($B24,Data!$A$2:$A$100,0),14)</f>
        <v>34</v>
      </c>
    </row>
    <row customFormat="1" r="25" s="8" spans="2:18" x14ac:dyDescent="0.2">
      <c r="B25" s="41"/>
      <c r="C25" s="42"/>
      <c r="D25" s="43" t="s">
        <v>9</v>
      </c>
      <c r="E25" s="44"/>
      <c r="F25" s="44">
        <f>INDEX(Data!$A$2:$O$100,MATCH($B24,Data!$A$2:$A$100,0),3)</f>
        <v>82</v>
      </c>
      <c r="G25" s="46"/>
      <c r="H25" s="44">
        <f>INDEX(Data!$A$2:$O$100,MATCH($B24,Data!$A$2:$A$100,0),5)</f>
        <v>274</v>
      </c>
      <c r="I25" s="46"/>
      <c r="J25" s="46">
        <f>INDEX(Data!$A$2:$O$100,MATCH($B24,Data!$A$2:$A$100,0),7)</f>
        <v>29762</v>
      </c>
      <c r="K25" s="46"/>
      <c r="L25" s="44">
        <f>INDEX(Data!$A$2:$O$100,MATCH($B24,Data!$A$2:$A$100,0),9)</f>
        <v>3123</v>
      </c>
      <c r="M25" s="46"/>
      <c r="N25" s="46">
        <f>INDEX(Data!$A$2:$O$100,MATCH($B24,Data!$A$2:$A$100,0),11)</f>
        <v>3425</v>
      </c>
      <c r="O25" s="46"/>
      <c r="P25" s="46">
        <f>INDEX(Data!$A$2:$O$100,MATCH($B24,Data!$A$2:$A$100,0),13)</f>
        <v>724</v>
      </c>
      <c r="Q25" s="46"/>
      <c r="R25" s="46">
        <f>INDEX(Data!$A$2:$O$100,MATCH($B24,Data!$A$2:$A$100,0),15)</f>
        <v>532</v>
      </c>
    </row>
    <row customFormat="1" customHeight="1" ht="5.45" r="26" s="8" spans="2:18" x14ac:dyDescent="0.2">
      <c r="B26" s="41"/>
      <c r="C26" s="42"/>
      <c r="D26" s="43"/>
      <c r="E26" s="44"/>
      <c r="F26" s="44"/>
      <c r="G26" s="46"/>
      <c r="H26" s="44"/>
      <c r="I26" s="46"/>
      <c r="J26" s="46"/>
      <c r="K26" s="46"/>
      <c r="L26" s="44"/>
      <c r="M26" s="46"/>
      <c r="N26" s="46"/>
      <c r="O26" s="46"/>
      <c r="P26" s="46"/>
      <c r="Q26" s="46"/>
      <c r="R26" s="46"/>
    </row>
    <row customFormat="1" customHeight="1" ht="11.45" r="27" s="8" spans="2:18" x14ac:dyDescent="0.2">
      <c r="B27" s="41">
        <f>LARGE(Data!$A$2:$A$100,5)</f>
        <v>2013</v>
      </c>
      <c r="C27" s="47"/>
      <c r="D27" s="48" t="s">
        <v>7</v>
      </c>
      <c r="E27" s="49"/>
      <c r="F27" s="49">
        <f>INDEX(Data!$A$2:$O$100,MATCH($B27,Data!$A$2:$A$100,0),2)</f>
        <v>3</v>
      </c>
      <c r="G27" s="50"/>
      <c r="H27" s="49">
        <f>INDEX(Data!$A$2:$O$100,MATCH($B27,Data!$A$2:$A$100,0),4)</f>
        <v>13</v>
      </c>
      <c r="I27" s="50"/>
      <c r="J27" s="50">
        <f>INDEX(Data!$A$2:$O$100,MATCH($B27,Data!$A$2:$A$100,0),6)</f>
        <v>411</v>
      </c>
      <c r="K27" s="50"/>
      <c r="L27" s="49">
        <f>INDEX(Data!$A$2:$O$100,MATCH($B27,Data!$A$2:$A$100,0),8)</f>
        <v>144</v>
      </c>
      <c r="M27" s="50"/>
      <c r="N27" s="50">
        <f>INDEX(Data!$A$2:$O$100,MATCH($B27,Data!$A$2:$A$100,0),10)</f>
        <v>89</v>
      </c>
      <c r="O27" s="50"/>
      <c r="P27" s="50">
        <f>INDEX(Data!$A$2:$O$100,MATCH($B27,Data!$A$2:$A$100,0),12)</f>
        <v>69</v>
      </c>
      <c r="Q27" s="50"/>
      <c r="R27" s="50">
        <f>INDEX(Data!$A$2:$O$100,MATCH($B27,Data!$A$2:$A$100,0),14)</f>
        <v>34</v>
      </c>
    </row>
    <row customFormat="1" customHeight="1" ht="11.45" r="28" s="8" spans="2:18" x14ac:dyDescent="0.2">
      <c r="B28" s="51"/>
      <c r="C28" s="47"/>
      <c r="D28" s="48" t="s">
        <v>9</v>
      </c>
      <c r="E28" s="49"/>
      <c r="F28" s="49">
        <f>INDEX(Data!$A$2:$O$100,MATCH($B27,Data!$A$2:$A$100,0),3)</f>
        <v>102</v>
      </c>
      <c r="G28" s="50"/>
      <c r="H28" s="49">
        <f>INDEX(Data!$A$2:$O$100,MATCH($B27,Data!$A$2:$A$100,0),5)</f>
        <v>312</v>
      </c>
      <c r="I28" s="50"/>
      <c r="J28" s="50">
        <f>INDEX(Data!$A$2:$O$100,MATCH($B27,Data!$A$2:$A$100,0),7)</f>
        <v>29724</v>
      </c>
      <c r="K28" s="50"/>
      <c r="L28" s="49">
        <f>INDEX(Data!$A$2:$O$100,MATCH($B27,Data!$A$2:$A$100,0),9)</f>
        <v>3116</v>
      </c>
      <c r="M28" s="50"/>
      <c r="N28" s="50">
        <f>INDEX(Data!$A$2:$O$100,MATCH($B27,Data!$A$2:$A$100,0),11)</f>
        <v>3274</v>
      </c>
      <c r="O28" s="50"/>
      <c r="P28" s="50">
        <f>INDEX(Data!$A$2:$O$100,MATCH($B27,Data!$A$2:$A$100,0),13)</f>
        <v>684</v>
      </c>
      <c r="Q28" s="50"/>
      <c r="R28" s="50">
        <f>INDEX(Data!$A$2:$O$100,MATCH($B27,Data!$A$2:$A$100,0),15)</f>
        <v>532</v>
      </c>
    </row>
    <row customFormat="1" customHeight="1" ht="5.45" r="29" s="8" spans="2:18" x14ac:dyDescent="0.2">
      <c r="B29" s="41"/>
      <c r="C29" s="42"/>
      <c r="D29" s="43"/>
      <c r="E29" s="44"/>
      <c r="F29" s="44"/>
      <c r="G29" s="46"/>
      <c r="H29" s="44"/>
      <c r="I29" s="46"/>
      <c r="J29" s="46"/>
      <c r="K29" s="46"/>
      <c r="L29" s="44"/>
      <c r="M29" s="46"/>
      <c r="N29" s="46"/>
      <c r="O29" s="46"/>
      <c r="P29" s="46"/>
      <c r="Q29" s="46"/>
      <c r="R29" s="46"/>
    </row>
    <row customFormat="1" customHeight="1" ht="11.45" r="30" s="8" spans="2:18" x14ac:dyDescent="0.2">
      <c r="B30" s="41">
        <f>LARGE(Data!$A$2:$A$100,4)</f>
        <v>2014</v>
      </c>
      <c r="C30" s="47"/>
      <c r="D30" s="48" t="s">
        <v>7</v>
      </c>
      <c r="E30" s="49"/>
      <c r="F30" s="49">
        <f>INDEX(Data!$A$2:$O$100,MATCH($B30,Data!$A$2:$A$100,0),2)</f>
        <v>3</v>
      </c>
      <c r="G30" s="50"/>
      <c r="H30" s="49">
        <f>INDEX(Data!$A$2:$O$100,MATCH($B30,Data!$A$2:$A$100,0),4)</f>
        <v>12</v>
      </c>
      <c r="I30" s="50"/>
      <c r="J30" s="50">
        <f>INDEX(Data!$A$2:$O$100,MATCH($B30,Data!$A$2:$A$100,0),6)</f>
        <v>443</v>
      </c>
      <c r="K30" s="50"/>
      <c r="L30" s="49">
        <f>INDEX(Data!$A$2:$O$100,MATCH($B30,Data!$A$2:$A$100,0),8)</f>
        <v>143</v>
      </c>
      <c r="M30" s="50"/>
      <c r="N30" s="50">
        <f>INDEX(Data!$A$2:$O$100,MATCH($B30,Data!$A$2:$A$100,0),10)</f>
        <v>85</v>
      </c>
      <c r="O30" s="50"/>
      <c r="P30" s="50">
        <f>INDEX(Data!$A$2:$O$100,MATCH($B30,Data!$A$2:$A$100,0),12)</f>
        <v>68</v>
      </c>
      <c r="Q30" s="50"/>
      <c r="R30" s="50">
        <f>INDEX(Data!$A$2:$O$100,MATCH($B30,Data!$A$2:$A$100,0),14)</f>
        <v>33</v>
      </c>
    </row>
    <row customFormat="1" customHeight="1" ht="11.45" r="31" s="8" spans="2:18" x14ac:dyDescent="0.2">
      <c r="B31" s="51"/>
      <c r="C31" s="47"/>
      <c r="D31" s="48" t="s">
        <v>9</v>
      </c>
      <c r="E31" s="49"/>
      <c r="F31" s="49">
        <f>INDEX(Data!$A$2:$O$100,MATCH($B30,Data!$A$2:$A$100,0),3)</f>
        <v>102</v>
      </c>
      <c r="G31" s="50"/>
      <c r="H31" s="49">
        <f>INDEX(Data!$A$2:$O$100,MATCH($B30,Data!$A$2:$A$100,0),5)</f>
        <v>224</v>
      </c>
      <c r="I31" s="50"/>
      <c r="J31" s="50">
        <f>INDEX(Data!$A$2:$O$100,MATCH($B30,Data!$A$2:$A$100,0),7)</f>
        <v>31228</v>
      </c>
      <c r="K31" s="50"/>
      <c r="L31" s="49">
        <f>INDEX(Data!$A$2:$O$100,MATCH($B30,Data!$A$2:$A$100,0),9)</f>
        <v>3107</v>
      </c>
      <c r="M31" s="50"/>
      <c r="N31" s="50">
        <f>INDEX(Data!$A$2:$O$100,MATCH($B30,Data!$A$2:$A$100,0),11)</f>
        <v>2784</v>
      </c>
      <c r="O31" s="50"/>
      <c r="P31" s="50">
        <f>INDEX(Data!$A$2:$O$100,MATCH($B30,Data!$A$2:$A$100,0),13)</f>
        <v>617</v>
      </c>
      <c r="Q31" s="50"/>
      <c r="R31" s="50">
        <f>INDEX(Data!$A$2:$O$100,MATCH($B30,Data!$A$2:$A$100,0),15)</f>
        <v>532</v>
      </c>
    </row>
    <row customFormat="1" customHeight="1" ht="5.45" r="32" s="8" spans="2:18" x14ac:dyDescent="0.2">
      <c r="B32" s="52"/>
      <c r="C32" s="53"/>
      <c r="D32" s="54"/>
      <c r="E32" s="55"/>
      <c r="F32" s="55"/>
      <c r="G32" s="56"/>
      <c r="H32" s="55"/>
      <c r="I32" s="56"/>
      <c r="J32" s="56"/>
      <c r="K32" s="56"/>
      <c r="L32" s="55"/>
      <c r="M32" s="56"/>
      <c r="N32" s="56"/>
      <c r="O32" s="56"/>
      <c r="P32" s="56"/>
      <c r="Q32" s="56"/>
      <c r="R32" s="56"/>
    </row>
    <row customFormat="1" customHeight="1" ht="11.45" r="33" s="8" spans="2:20" x14ac:dyDescent="0.2">
      <c r="B33" s="41">
        <f>LARGE(Data!$A$2:$A$100,3)</f>
        <v>2015</v>
      </c>
      <c r="C33" s="47"/>
      <c r="D33" s="48" t="s">
        <v>7</v>
      </c>
      <c r="E33" s="49"/>
      <c r="F33" s="49">
        <f>INDEX(Data!$A$2:$O$100,MATCH($B33,Data!$A$2:$A$100,0),2)</f>
        <v>3</v>
      </c>
      <c r="G33" s="50"/>
      <c r="H33" s="49">
        <f>INDEX(Data!$A$2:$O$100,MATCH($B33,Data!$A$2:$A$100,0),4)</f>
        <v>10</v>
      </c>
      <c r="I33" s="50"/>
      <c r="J33" s="50">
        <f>INDEX(Data!$A$2:$O$100,MATCH($B33,Data!$A$2:$A$100,0),6)</f>
        <v>410</v>
      </c>
      <c r="K33" s="50"/>
      <c r="L33" s="49">
        <f>INDEX(Data!$A$2:$O$100,MATCH($B33,Data!$A$2:$A$100,0),8)</f>
        <v>140</v>
      </c>
      <c r="M33" s="50"/>
      <c r="N33" s="50">
        <f>INDEX(Data!$A$2:$O$100,MATCH($B33,Data!$A$2:$A$100,0),10)</f>
        <v>80</v>
      </c>
      <c r="O33" s="50"/>
      <c r="P33" s="50">
        <f>INDEX(Data!$A$2:$O$100,MATCH($B33,Data!$A$2:$A$100,0),12)</f>
        <v>67</v>
      </c>
      <c r="Q33" s="50"/>
      <c r="R33" s="50">
        <f>INDEX(Data!$A$2:$O$100,MATCH($B33,Data!$A$2:$A$100,0),14)</f>
        <v>33</v>
      </c>
    </row>
    <row customFormat="1" customHeight="1" ht="11.45" r="34" s="8" spans="2:20" x14ac:dyDescent="0.2">
      <c r="B34" s="51"/>
      <c r="C34" s="47"/>
      <c r="D34" s="48" t="s">
        <v>9</v>
      </c>
      <c r="E34" s="49"/>
      <c r="F34" s="49">
        <f>INDEX(Data!$A$2:$O$100,MATCH($B33,Data!$A$2:$A$100,0),3)</f>
        <v>109</v>
      </c>
      <c r="G34" s="50"/>
      <c r="H34" s="49">
        <f>INDEX(Data!$A$2:$O$100,MATCH($B33,Data!$A$2:$A$100,0),5)</f>
        <v>176</v>
      </c>
      <c r="I34" s="50"/>
      <c r="J34" s="50">
        <f>INDEX(Data!$A$2:$O$100,MATCH($B33,Data!$A$2:$A$100,0),7)</f>
        <v>29473</v>
      </c>
      <c r="K34" s="50"/>
      <c r="L34" s="49">
        <f>INDEX(Data!$A$2:$O$100,MATCH($B33,Data!$A$2:$A$100,0),9)</f>
        <v>2959</v>
      </c>
      <c r="M34" s="50"/>
      <c r="N34" s="50">
        <f>INDEX(Data!$A$2:$O$100,MATCH($B33,Data!$A$2:$A$100,0),11)</f>
        <v>2579</v>
      </c>
      <c r="O34" s="50"/>
      <c r="P34" s="50">
        <f>INDEX(Data!$A$2:$O$100,MATCH($B33,Data!$A$2:$A$100,0),13)</f>
        <v>592</v>
      </c>
      <c r="Q34" s="50"/>
      <c r="R34" s="50">
        <f>INDEX(Data!$A$2:$O$100,MATCH($B33,Data!$A$2:$A$100,0),15)</f>
        <v>534</v>
      </c>
    </row>
    <row customFormat="1" customHeight="1" ht="5.45" r="35" s="8" spans="2:20" x14ac:dyDescent="0.2">
      <c r="B35" s="51"/>
      <c r="C35" s="47"/>
      <c r="D35" s="48"/>
      <c r="E35" s="49"/>
      <c r="F35" s="49"/>
      <c r="G35" s="50"/>
      <c r="H35" s="49"/>
      <c r="I35" s="50"/>
      <c r="J35" s="50"/>
      <c r="K35" s="50"/>
      <c r="L35" s="49"/>
      <c r="M35" s="50"/>
      <c r="N35" s="50"/>
      <c r="O35" s="50"/>
      <c r="P35" s="50"/>
      <c r="Q35" s="50"/>
      <c r="R35" s="50"/>
    </row>
    <row customFormat="1" customHeight="1" ht="11.45" r="36" s="8" spans="2:20" x14ac:dyDescent="0.2">
      <c r="B36" s="41">
        <f>LARGE(Data!$A$2:$A$100,2)</f>
        <v>2016</v>
      </c>
      <c r="C36" s="47"/>
      <c r="D36" s="48" t="s">
        <v>7</v>
      </c>
      <c r="E36" s="49"/>
      <c r="F36" s="49">
        <f>INDEX(Data!$A$2:$O$100,MATCH($B36,Data!$A$2:$A$100,0),2)</f>
        <v>3</v>
      </c>
      <c r="G36" s="50"/>
      <c r="H36" s="49">
        <f>INDEX(Data!$A$2:$O$100,MATCH($B36,Data!$A$2:$A$100,0),4)</f>
        <v>10</v>
      </c>
      <c r="I36" s="50"/>
      <c r="J36" s="50">
        <f>INDEX(Data!$A$2:$O$100,MATCH($B36,Data!$A$2:$A$100,0),6)</f>
        <v>412</v>
      </c>
      <c r="K36" s="50"/>
      <c r="L36" s="49">
        <f>INDEX(Data!$A$2:$O$100,MATCH($B36,Data!$A$2:$A$100,0),8)</f>
        <v>140</v>
      </c>
      <c r="M36" s="50"/>
      <c r="N36" s="50">
        <f>INDEX(Data!$A$2:$O$100,MATCH($B36,Data!$A$2:$A$100,0),10)</f>
        <v>71</v>
      </c>
      <c r="O36" s="50"/>
      <c r="P36" s="50">
        <f>INDEX(Data!$A$2:$O$100,MATCH($B36,Data!$A$2:$A$100,0),12)</f>
        <v>62</v>
      </c>
      <c r="Q36" s="50"/>
      <c r="R36" s="50">
        <f>INDEX(Data!$A$2:$O$100,MATCH($B36,Data!$A$2:$A$100,0),14)</f>
        <v>32</v>
      </c>
    </row>
    <row customFormat="1" customHeight="1" ht="11.45" r="37" s="8" spans="2:20" x14ac:dyDescent="0.2">
      <c r="B37" s="51"/>
      <c r="C37" s="47"/>
      <c r="D37" s="48" t="s">
        <v>9</v>
      </c>
      <c r="E37" s="49"/>
      <c r="F37" s="49">
        <f>INDEX(Data!$A$2:$O$100,MATCH($B36,Data!$A$2:$A$100,0),3)</f>
        <v>109</v>
      </c>
      <c r="G37" s="50"/>
      <c r="H37" s="49">
        <f>INDEX(Data!$A$2:$O$100,MATCH($B36,Data!$A$2:$A$100,0),5)</f>
        <v>180</v>
      </c>
      <c r="I37" s="50"/>
      <c r="J37" s="50">
        <f>INDEX(Data!$A$2:$O$100,MATCH($B36,Data!$A$2:$A$100,0),7)</f>
        <v>29477</v>
      </c>
      <c r="K37" s="50"/>
      <c r="L37" s="49">
        <f>INDEX(Data!$A$2:$O$100,MATCH($B36,Data!$A$2:$A$100,0),9)</f>
        <v>2951</v>
      </c>
      <c r="M37" s="50"/>
      <c r="N37" s="50">
        <f>INDEX(Data!$A$2:$O$100,MATCH($B36,Data!$A$2:$A$100,0),11)</f>
        <v>2307</v>
      </c>
      <c r="O37" s="50"/>
      <c r="P37" s="50">
        <f>INDEX(Data!$A$2:$O$100,MATCH($B36,Data!$A$2:$A$100,0),13)</f>
        <v>523</v>
      </c>
      <c r="Q37" s="50"/>
      <c r="R37" s="50">
        <f>INDEX(Data!$A$2:$O$100,MATCH($B36,Data!$A$2:$A$100,0),15)</f>
        <v>504</v>
      </c>
    </row>
    <row customFormat="1" customHeight="1" ht="5.45" r="38" s="8" spans="2:20" x14ac:dyDescent="0.2">
      <c r="B38" s="51"/>
      <c r="C38" s="47"/>
      <c r="D38" s="48"/>
      <c r="E38" s="49"/>
      <c r="F38" s="49"/>
      <c r="G38" s="50"/>
      <c r="H38" s="49"/>
      <c r="I38" s="50"/>
      <c r="J38" s="50"/>
      <c r="K38" s="50"/>
      <c r="L38" s="49"/>
      <c r="M38" s="50"/>
      <c r="N38" s="50"/>
      <c r="O38" s="50"/>
      <c r="P38" s="50"/>
      <c r="Q38" s="50"/>
      <c r="R38" s="50"/>
    </row>
    <row customFormat="1" customHeight="1" ht="11.45" r="39" s="8" spans="2:20" x14ac:dyDescent="0.2">
      <c r="B39" s="41">
        <f>LARGE(Data!$A$2:$A$100,1)</f>
        <v>2017</v>
      </c>
      <c r="C39" s="57"/>
      <c r="D39" s="58" t="s">
        <v>7</v>
      </c>
      <c r="E39" s="59"/>
      <c r="F39" s="60">
        <f>INDEX(Data!$A$2:$O$100,MATCH($B39,Data!$A$2:$A$100,0),2)</f>
        <v>3</v>
      </c>
      <c r="G39" s="61"/>
      <c r="H39" s="60">
        <f>INDEX(Data!$A$2:$O$100,MATCH($B39,Data!$A$2:$A$100,0),4)</f>
        <v>10</v>
      </c>
      <c r="I39" s="61"/>
      <c r="J39" s="61">
        <f>INDEX(Data!$A$2:$O$100,MATCH($B39,Data!$A$2:$A$100,0),6)</f>
        <v>414</v>
      </c>
      <c r="K39" s="61"/>
      <c r="L39" s="60">
        <f>INDEX(Data!$A$2:$O$100,MATCH($B39,Data!$A$2:$A$100,0),8)</f>
        <v>139</v>
      </c>
      <c r="M39" s="61"/>
      <c r="N39" s="61">
        <f>INDEX(Data!$A$2:$O$100,MATCH($B39,Data!$A$2:$A$100,0),10)</f>
        <v>63</v>
      </c>
      <c r="O39" s="61"/>
      <c r="P39" s="61">
        <f>INDEX(Data!$A$2:$O$100,MATCH($B39,Data!$A$2:$A$100,0),12)</f>
        <v>31</v>
      </c>
      <c r="Q39" s="61"/>
      <c r="R39" s="61">
        <f>INDEX(Data!$A$2:$O$100,MATCH($B39,Data!$A$2:$A$100,0),14)</f>
        <v>30</v>
      </c>
    </row>
    <row customFormat="1" r="40" s="8" spans="2:20" x14ac:dyDescent="0.2">
      <c r="B40" s="62"/>
      <c r="C40" s="62"/>
      <c r="D40" s="58" t="s">
        <v>9</v>
      </c>
      <c r="E40" s="62"/>
      <c r="F40" s="61">
        <f>INDEX(Data!$A$2:$O$100,MATCH($B39,Data!$A$2:$A$100,0),3)</f>
        <v>109</v>
      </c>
      <c r="G40" s="61"/>
      <c r="H40" s="61">
        <f>INDEX(Data!$A$2:$O$100,MATCH($B39,Data!$A$2:$A$100,0),5)</f>
        <v>135</v>
      </c>
      <c r="I40" s="61"/>
      <c r="J40" s="63">
        <f>INDEX(Data!$A$2:$O$100,MATCH($B39,Data!$A$2:$A$100,0),7)</f>
        <v>29682</v>
      </c>
      <c r="K40" s="61"/>
      <c r="L40" s="49">
        <f>INDEX(Data!$A$2:$O$100,MATCH($B39,Data!$A$2:$A$100,0),9)</f>
        <v>2970</v>
      </c>
      <c r="M40" s="61"/>
      <c r="N40" s="49">
        <f>INDEX(Data!$A$2:$O$100,MATCH($B39,Data!$A$2:$A$100,0),11)</f>
        <v>2031</v>
      </c>
      <c r="O40" s="61"/>
      <c r="P40" s="61">
        <f>INDEX(Data!$A$2:$O$100,MATCH($B39,Data!$A$2:$A$100,0),13)</f>
        <v>320</v>
      </c>
      <c r="Q40" s="61"/>
      <c r="R40" s="61">
        <f>INDEX(Data!$A$2:$O$100,MATCH($B39,Data!$A$2:$A$100,0),15)</f>
        <v>472</v>
      </c>
    </row>
    <row customFormat="1" r="41" s="8" spans="2:20" x14ac:dyDescent="0.2"/>
    <row customFormat="1" r="42" s="8" spans="2:20" x14ac:dyDescent="0.2">
      <c r="B42" s="98" t="s">
        <v>37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</row>
    <row customFormat="1" r="43" s="18" spans="2:20" x14ac:dyDescent="0.2">
      <c r="B43" s="98" t="s">
        <v>38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8"/>
      <c r="T43" s="8"/>
    </row>
    <row customFormat="1" r="44" s="8" spans="2:20" x14ac:dyDescent="0.2">
      <c r="B44" s="64" t="s">
        <v>39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customFormat="1" r="45" s="8" spans="2:20" x14ac:dyDescent="0.2">
      <c r="B45" s="98" t="s">
        <v>40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8"/>
    </row>
    <row customFormat="1" r="46" s="8" spans="2:20" x14ac:dyDescent="0.2">
      <c r="B46" s="98" t="s">
        <v>41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customFormat="1" r="47" s="8" spans="2:20" x14ac:dyDescent="0.2">
      <c r="B47" s="98" t="s">
        <v>45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customFormat="1" r="48" s="8" spans="2:20" x14ac:dyDescent="0.2">
      <c r="B48" s="98" t="s">
        <v>42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customFormat="1" customHeight="1" ht="7.5" r="49" s="8" spans="2:20" x14ac:dyDescent="0.2">
      <c r="E49" s="11"/>
      <c r="F49" s="11"/>
      <c r="H49" s="11"/>
      <c r="L49" s="11"/>
      <c r="P49" s="9"/>
      <c r="Q49" s="9"/>
      <c r="R49" s="9"/>
    </row>
    <row customFormat="1" r="50" s="8" spans="2:20" x14ac:dyDescent="0.2">
      <c r="B50" s="17" t="s">
        <v>36</v>
      </c>
      <c r="C50" s="3"/>
      <c r="D50" s="3"/>
      <c r="E50" s="4"/>
      <c r="F50" s="4"/>
      <c r="G50" s="3"/>
      <c r="H50" s="4"/>
      <c r="I50" s="3"/>
      <c r="J50" s="3"/>
      <c r="K50" s="3"/>
      <c r="L50" s="4"/>
      <c r="M50" s="3"/>
      <c r="N50" s="3"/>
      <c r="O50" s="3"/>
      <c r="P50" s="6"/>
      <c r="Q50" s="6"/>
      <c r="R50" s="6"/>
    </row>
    <row customFormat="1" r="51" s="8" spans="2:20" x14ac:dyDescent="0.2">
      <c r="D51" s="13"/>
      <c r="E51" s="15"/>
      <c r="F51" s="15"/>
      <c r="G51" s="13"/>
      <c r="H51" s="15"/>
      <c r="I51" s="13"/>
      <c r="J51" s="13"/>
      <c r="K51" s="13"/>
      <c r="L51" s="15"/>
      <c r="M51" s="13"/>
      <c r="N51" s="13"/>
      <c r="O51" s="13"/>
      <c r="P51" s="16"/>
      <c r="Q51" s="16"/>
      <c r="R51" s="9"/>
    </row>
    <row customFormat="1" r="52" s="8" spans="2:20" x14ac:dyDescent="0.2">
      <c r="E52" s="11"/>
      <c r="F52" s="11"/>
      <c r="H52" s="11"/>
      <c r="L52" s="11"/>
      <c r="P52" s="9"/>
      <c r="Q52" s="9"/>
      <c r="R52" s="9"/>
    </row>
    <row customFormat="1" r="53" s="8" spans="2:20" x14ac:dyDescent="0.2"/>
    <row customFormat="1" r="54" s="8" spans="2:20" x14ac:dyDescent="0.2"/>
    <row customFormat="1" r="55" s="8" spans="2:20" x14ac:dyDescent="0.2">
      <c r="E55" s="11"/>
      <c r="F55" s="11"/>
      <c r="H55" s="11"/>
      <c r="L55" s="11"/>
      <c r="P55" s="9"/>
      <c r="Q55" s="9"/>
      <c r="R55" s="9"/>
    </row>
    <row customFormat="1" r="56" s="8" spans="2:20" x14ac:dyDescent="0.2">
      <c r="E56" s="11"/>
      <c r="F56" s="11"/>
      <c r="H56" s="11"/>
      <c r="L56" s="11"/>
      <c r="P56" s="9"/>
      <c r="Q56" s="9"/>
      <c r="R56" s="9"/>
    </row>
    <row customFormat="1" r="57" s="8" spans="2:20" x14ac:dyDescent="0.2">
      <c r="E57" s="11"/>
      <c r="F57" s="11"/>
      <c r="H57" s="11"/>
      <c r="L57" s="11"/>
      <c r="P57" s="9"/>
      <c r="Q57" s="9"/>
      <c r="R57" s="9"/>
    </row>
    <row customFormat="1" r="58" s="8" spans="2:20" x14ac:dyDescent="0.2"/>
    <row customFormat="1" r="59" s="8" spans="2:20" x14ac:dyDescent="0.2"/>
    <row customFormat="1" r="60" s="8" spans="2:20" x14ac:dyDescent="0.2">
      <c r="T60" s="65" t="s">
        <v>44</v>
      </c>
    </row>
    <row customFormat="1" r="61" s="8" spans="2:20" x14ac:dyDescent="0.2"/>
    <row customFormat="1" r="62" s="8" spans="2:20" x14ac:dyDescent="0.2"/>
    <row customFormat="1" r="63" s="8" spans="2:20" x14ac:dyDescent="0.2"/>
    <row customFormat="1" r="64" s="8" spans="2:20" x14ac:dyDescent="0.2"/>
    <row customFormat="1" r="65" s="8" spans="2:18" x14ac:dyDescent="0.2"/>
    <row customFormat="1" r="66" s="8" spans="2:18" x14ac:dyDescent="0.2"/>
    <row customFormat="1" r="67" s="8" spans="2:18" x14ac:dyDescent="0.2">
      <c r="B67" s="11"/>
      <c r="F67" s="11"/>
      <c r="J67" s="9"/>
      <c r="L67" s="9"/>
      <c r="R67" s="9"/>
    </row>
    <row customFormat="1" r="68" s="8" spans="2:18" x14ac:dyDescent="0.2">
      <c r="B68" s="11"/>
      <c r="F68" s="11"/>
      <c r="J68" s="9"/>
      <c r="L68" s="9"/>
      <c r="R68" s="9"/>
    </row>
    <row customFormat="1" r="69" s="8" spans="2:18" x14ac:dyDescent="0.2">
      <c r="B69" s="11"/>
      <c r="F69" s="11"/>
      <c r="J69" s="9"/>
      <c r="L69" s="9"/>
      <c r="R69" s="9"/>
    </row>
    <row customFormat="1" r="70" s="8" spans="2:18" x14ac:dyDescent="0.2">
      <c r="B70" s="11"/>
      <c r="F70" s="11"/>
      <c r="J70" s="9"/>
      <c r="L70" s="9"/>
      <c r="R70" s="9"/>
    </row>
    <row customFormat="1" r="71" s="8" spans="2:18" x14ac:dyDescent="0.2">
      <c r="C71" s="11"/>
      <c r="G71" s="11"/>
      <c r="K71" s="9"/>
      <c r="M71" s="9"/>
      <c r="R71" s="9"/>
    </row>
    <row customFormat="1" r="72" s="8" spans="2:18" x14ac:dyDescent="0.2">
      <c r="C72" s="11"/>
      <c r="G72" s="11"/>
      <c r="K72" s="9"/>
      <c r="M72" s="9"/>
      <c r="R72" s="9"/>
    </row>
    <row customFormat="1" r="73" s="8" spans="2:18" x14ac:dyDescent="0.2">
      <c r="C73" s="11"/>
      <c r="G73" s="11"/>
      <c r="K73" s="9"/>
      <c r="M73" s="9"/>
      <c r="P73" s="9"/>
      <c r="Q73" s="9"/>
      <c r="R73" s="9"/>
    </row>
    <row customFormat="1" r="74" s="8" spans="2:18" x14ac:dyDescent="0.2">
      <c r="E74" s="11"/>
      <c r="F74" s="11"/>
      <c r="H74" s="11"/>
      <c r="L74" s="11"/>
      <c r="P74" s="9"/>
      <c r="Q74" s="9"/>
      <c r="R74" s="9"/>
    </row>
    <row customFormat="1" r="75" s="8" spans="2:18" x14ac:dyDescent="0.2">
      <c r="E75" s="11"/>
      <c r="F75" s="11"/>
      <c r="H75" s="11"/>
      <c r="L75" s="11"/>
      <c r="P75" s="9"/>
      <c r="Q75" s="9"/>
      <c r="R75" s="9"/>
    </row>
    <row customFormat="1" r="76" s="8" spans="2:18" x14ac:dyDescent="0.2">
      <c r="E76" s="11"/>
      <c r="F76" s="11"/>
      <c r="H76" s="11"/>
      <c r="L76" s="11"/>
      <c r="P76" s="9"/>
      <c r="Q76" s="9"/>
      <c r="R76" s="9"/>
    </row>
    <row customFormat="1" r="77" s="8" spans="2:18" x14ac:dyDescent="0.2">
      <c r="E77" s="11"/>
      <c r="F77" s="11"/>
      <c r="H77" s="11"/>
      <c r="L77" s="11"/>
      <c r="P77" s="9"/>
      <c r="Q77" s="9"/>
      <c r="R77" s="9"/>
    </row>
    <row customFormat="1" r="78" s="8" spans="2:18" x14ac:dyDescent="0.2">
      <c r="E78" s="11"/>
      <c r="F78" s="11"/>
      <c r="H78" s="11"/>
      <c r="L78" s="11"/>
      <c r="P78" s="9"/>
      <c r="Q78" s="9"/>
      <c r="R78" s="9"/>
    </row>
    <row customFormat="1" r="79" s="8" spans="2:18" x14ac:dyDescent="0.2">
      <c r="E79" s="11"/>
      <c r="F79" s="11"/>
      <c r="H79" s="11"/>
      <c r="L79" s="11"/>
      <c r="P79" s="9"/>
      <c r="Q79" s="9"/>
      <c r="R79" s="9"/>
    </row>
    <row customFormat="1" r="80" s="8" spans="2:18" x14ac:dyDescent="0.2">
      <c r="E80" s="11"/>
      <c r="F80" s="11"/>
      <c r="H80" s="11"/>
      <c r="L80" s="11"/>
      <c r="P80" s="9"/>
      <c r="Q80" s="9"/>
      <c r="R80" s="9"/>
    </row>
    <row customFormat="1" r="81" s="8" spans="5:18" x14ac:dyDescent="0.2">
      <c r="E81" s="11"/>
      <c r="F81" s="11"/>
      <c r="H81" s="11"/>
      <c r="L81" s="11"/>
      <c r="P81" s="9"/>
      <c r="Q81" s="9"/>
      <c r="R81" s="9"/>
    </row>
    <row customFormat="1" r="82" s="8" spans="5:18" x14ac:dyDescent="0.2">
      <c r="E82" s="11"/>
      <c r="F82" s="11"/>
      <c r="H82" s="11"/>
      <c r="L82" s="11"/>
      <c r="P82" s="9"/>
      <c r="Q82" s="9"/>
      <c r="R82" s="9"/>
    </row>
    <row customFormat="1" r="83" s="8" spans="5:18" x14ac:dyDescent="0.2">
      <c r="E83" s="11"/>
      <c r="F83" s="11"/>
      <c r="H83" s="11"/>
      <c r="L83" s="11"/>
      <c r="P83" s="9"/>
      <c r="Q83" s="9"/>
      <c r="R83" s="9"/>
    </row>
    <row customFormat="1" r="84" s="8" spans="5:18" x14ac:dyDescent="0.2">
      <c r="E84" s="11"/>
      <c r="F84" s="11"/>
      <c r="H84" s="11"/>
      <c r="L84" s="11"/>
      <c r="P84" s="9"/>
      <c r="Q84" s="9"/>
      <c r="R84" s="9"/>
    </row>
    <row customFormat="1" r="85" s="8" spans="5:18" x14ac:dyDescent="0.2">
      <c r="E85" s="11"/>
      <c r="F85" s="11"/>
      <c r="H85" s="11"/>
      <c r="L85" s="11"/>
      <c r="P85" s="9"/>
      <c r="Q85" s="9"/>
      <c r="R85" s="9"/>
    </row>
    <row customFormat="1" r="86" s="8" spans="5:18" x14ac:dyDescent="0.2">
      <c r="E86" s="11"/>
      <c r="F86" s="11"/>
      <c r="H86" s="11"/>
      <c r="L86" s="11"/>
      <c r="P86" s="9"/>
      <c r="Q86" s="9"/>
      <c r="R86" s="9"/>
    </row>
    <row customFormat="1" r="87" s="8" spans="5:18" x14ac:dyDescent="0.2">
      <c r="E87" s="11"/>
      <c r="F87" s="11"/>
      <c r="H87" s="11"/>
      <c r="L87" s="11"/>
      <c r="P87" s="9"/>
      <c r="Q87" s="9"/>
      <c r="R87" s="9"/>
    </row>
    <row customFormat="1" r="88" s="8" spans="5:18" x14ac:dyDescent="0.2">
      <c r="E88" s="11"/>
      <c r="F88" s="11"/>
      <c r="H88" s="11"/>
      <c r="L88" s="11"/>
      <c r="P88" s="9"/>
      <c r="Q88" s="9"/>
      <c r="R88" s="9"/>
    </row>
    <row customFormat="1" r="89" s="8" spans="5:18" x14ac:dyDescent="0.2">
      <c r="E89" s="11"/>
      <c r="F89" s="11"/>
      <c r="H89" s="11"/>
      <c r="L89" s="11"/>
      <c r="P89" s="9"/>
      <c r="Q89" s="9"/>
      <c r="R89" s="9"/>
    </row>
    <row customFormat="1" r="90" s="8" spans="5:18" x14ac:dyDescent="0.2">
      <c r="E90" s="11"/>
      <c r="F90" s="11"/>
      <c r="H90" s="11"/>
      <c r="L90" s="11"/>
      <c r="P90" s="9"/>
      <c r="Q90" s="9"/>
      <c r="R90" s="9"/>
    </row>
    <row customFormat="1" r="91" s="8" spans="5:18" x14ac:dyDescent="0.2">
      <c r="E91" s="11"/>
      <c r="F91" s="11"/>
      <c r="H91" s="11"/>
      <c r="L91" s="11"/>
      <c r="P91" s="9"/>
      <c r="Q91" s="9"/>
      <c r="R91" s="9"/>
    </row>
    <row customFormat="1" r="92" s="8" spans="5:18" x14ac:dyDescent="0.2">
      <c r="E92" s="11"/>
      <c r="F92" s="11"/>
      <c r="H92" s="11"/>
      <c r="L92" s="11"/>
      <c r="P92" s="9"/>
      <c r="Q92" s="9"/>
      <c r="R92" s="9"/>
    </row>
    <row customFormat="1" r="93" s="8" spans="5:18" x14ac:dyDescent="0.2">
      <c r="E93" s="11"/>
      <c r="F93" s="11"/>
      <c r="H93" s="11"/>
      <c r="L93" s="11"/>
      <c r="P93" s="9"/>
      <c r="Q93" s="9"/>
      <c r="R93" s="9"/>
    </row>
    <row customFormat="1" r="94" s="8" spans="5:18" x14ac:dyDescent="0.2">
      <c r="E94" s="11"/>
      <c r="F94" s="11"/>
      <c r="H94" s="11"/>
      <c r="L94" s="11"/>
      <c r="P94" s="9"/>
      <c r="Q94" s="9"/>
      <c r="R94" s="9"/>
    </row>
    <row customFormat="1" r="95" s="8" spans="5:18" x14ac:dyDescent="0.2">
      <c r="E95" s="11"/>
      <c r="F95" s="11"/>
      <c r="H95" s="11"/>
      <c r="L95" s="11"/>
      <c r="P95" s="9"/>
      <c r="Q95" s="9"/>
      <c r="R95" s="9"/>
    </row>
    <row customFormat="1" r="96" s="8" spans="5:18" x14ac:dyDescent="0.2">
      <c r="E96" s="11"/>
      <c r="F96" s="11"/>
      <c r="H96" s="11"/>
      <c r="L96" s="11"/>
      <c r="P96" s="9"/>
      <c r="Q96" s="9"/>
      <c r="R96" s="9"/>
    </row>
    <row customFormat="1" r="97" s="8" spans="2:18" x14ac:dyDescent="0.2">
      <c r="E97" s="11"/>
      <c r="F97" s="11"/>
      <c r="H97" s="11"/>
      <c r="L97" s="11"/>
      <c r="P97" s="9"/>
      <c r="Q97" s="9"/>
      <c r="R97" s="9"/>
    </row>
    <row customFormat="1" r="98" s="8" spans="2:18" x14ac:dyDescent="0.2">
      <c r="E98" s="11"/>
      <c r="F98" s="11"/>
      <c r="H98" s="11"/>
      <c r="L98" s="11"/>
      <c r="P98" s="9"/>
      <c r="Q98" s="9"/>
      <c r="R98" s="9"/>
    </row>
    <row customFormat="1" r="99" s="8" spans="2:18" x14ac:dyDescent="0.2">
      <c r="E99" s="11"/>
      <c r="F99" s="11"/>
      <c r="H99" s="11"/>
      <c r="L99" s="11"/>
      <c r="P99" s="9"/>
      <c r="Q99" s="9"/>
      <c r="R99" s="9"/>
    </row>
    <row customFormat="1" r="100" s="8" spans="2:18" x14ac:dyDescent="0.2">
      <c r="E100" s="11"/>
      <c r="F100" s="11"/>
      <c r="H100" s="11"/>
      <c r="L100" s="11"/>
      <c r="P100" s="9"/>
      <c r="Q100" s="9"/>
      <c r="R100" s="9"/>
    </row>
    <row r="101" spans="2:18" x14ac:dyDescent="0.2">
      <c r="B101" s="8"/>
      <c r="C101" s="8"/>
      <c r="D101" s="8"/>
      <c r="E101" s="11"/>
      <c r="F101" s="11"/>
      <c r="G101" s="8"/>
      <c r="H101" s="11"/>
      <c r="I101" s="8"/>
      <c r="J101" s="8"/>
      <c r="K101" s="8"/>
      <c r="L101" s="11"/>
      <c r="M101" s="8"/>
      <c r="N101" s="8"/>
      <c r="O101" s="8"/>
      <c r="P101" s="9"/>
      <c r="Q101" s="9"/>
      <c r="R101" s="9"/>
    </row>
  </sheetData>
  <mergeCells count="7">
    <mergeCell ref="B48:R48"/>
    <mergeCell ref="A1:S1"/>
    <mergeCell ref="B42:R42"/>
    <mergeCell ref="B43:R43"/>
    <mergeCell ref="B46:R46"/>
    <mergeCell ref="B45:S45"/>
    <mergeCell ref="B47:T47"/>
  </mergeCells>
  <pageMargins bottom="0.7" footer="0.5" header="0.5" left="0.5" right="0.5" top="0.7"/>
  <pageSetup orientation="portrait" r:id="rId1"/>
  <headerFooter>
    <oddFooter><![CDATA[&L&8Source:  Department of Inspections and Appeals
LSA Staff Contact:  Christin Mechler (515.281.6561) &Uchristin.mechler@legis.iowa.gov
&C&G
&R&G]]></oddFooter>
  </headerFooter>
  <ignoredErrors>
    <ignoredError sqref="P9:R39" unlockedFormula="1"/>
  </ignoredErrors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43"/>
  <sheetViews>
    <sheetView workbookViewId="0" zoomScaleNormal="100">
      <pane activePane="bottomLeft" state="frozen" topLeftCell="A2" ySplit="1"/>
      <selection activeCell="N49" pane="bottomLeft" sqref="N49"/>
    </sheetView>
  </sheetViews>
  <sheetFormatPr defaultColWidth="9" defaultRowHeight="12" x14ac:dyDescent="0.2"/>
  <cols>
    <col min="1" max="1" bestFit="true" customWidth="true" style="31" width="9.42578125" collapsed="false"/>
    <col min="2" max="2" bestFit="true" customWidth="true" style="33" width="14.5703125" collapsed="false"/>
    <col min="3" max="3" bestFit="true" customWidth="true" style="33" width="11.5703125" collapsed="false"/>
    <col min="4" max="4" bestFit="true" customWidth="true" style="33" width="15.5703125" collapsed="false"/>
    <col min="5" max="5" bestFit="true" customWidth="true" style="33" width="12.5703125" collapsed="false"/>
    <col min="6" max="6" bestFit="true" customWidth="true" style="33" width="10.42578125" collapsed="false"/>
    <col min="7" max="7" bestFit="true" customWidth="true" style="33" width="8.42578125" collapsed="false"/>
    <col min="8" max="8" bestFit="true" customWidth="true" style="33" width="13.42578125" collapsed="false"/>
    <col min="9" max="9" bestFit="true" customWidth="true" style="33" width="10.42578125" collapsed="false"/>
    <col min="10" max="10" bestFit="true" customWidth="true" style="33" width="12.0" collapsed="false"/>
    <col min="11" max="11" bestFit="true" customWidth="true" style="33" width="9.140625" collapsed="false"/>
    <col min="12" max="12" bestFit="true" customWidth="true" style="33" width="14.42578125" collapsed="false"/>
    <col min="13" max="13" bestFit="true" customWidth="true" style="33" width="11.42578125" collapsed="false"/>
    <col min="14" max="14" bestFit="true" customWidth="true" style="33" width="12.42578125" collapsed="false"/>
    <col min="15" max="15" bestFit="true" customWidth="true" style="33" width="9.5703125" collapsed="false"/>
  </cols>
  <sheetData>
    <row customFormat="1" customHeight="1" ht="11.1" r="1" s="23" spans="1:15" x14ac:dyDescent="0.2">
      <c r="A1" s="24" t="s">
        <v>35</v>
      </c>
      <c r="B1" s="32" t="s">
        <v>21</v>
      </c>
      <c r="C1" s="32" t="s">
        <v>22</v>
      </c>
      <c r="D1" s="32" t="s">
        <v>23</v>
      </c>
      <c r="E1" s="32" t="s">
        <v>24</v>
      </c>
      <c r="F1" s="32" t="s">
        <v>25</v>
      </c>
      <c r="G1" s="32" t="s">
        <v>26</v>
      </c>
      <c r="H1" s="32" t="s">
        <v>27</v>
      </c>
      <c r="I1" s="32" t="s">
        <v>28</v>
      </c>
      <c r="J1" s="32" t="s">
        <v>29</v>
      </c>
      <c r="K1" s="32" t="s">
        <v>30</v>
      </c>
      <c r="L1" s="32" t="s">
        <v>31</v>
      </c>
      <c r="M1" s="32" t="s">
        <v>32</v>
      </c>
      <c r="N1" s="32" t="s">
        <v>33</v>
      </c>
      <c r="O1" s="32" t="s">
        <v>34</v>
      </c>
    </row>
    <row customFormat="1" r="2" s="8" spans="1:15" x14ac:dyDescent="0.2">
      <c r="A2" s="27">
        <v>1985</v>
      </c>
      <c r="B2" s="10" t="s">
        <v>8</v>
      </c>
      <c r="C2" s="10" t="s">
        <v>8</v>
      </c>
      <c r="D2" s="10" t="s">
        <v>8</v>
      </c>
      <c r="E2" s="10" t="s">
        <v>8</v>
      </c>
      <c r="F2" s="10" t="s">
        <v>8</v>
      </c>
      <c r="G2" s="10" t="s">
        <v>8</v>
      </c>
      <c r="H2" s="10">
        <v>18</v>
      </c>
      <c r="I2" s="10">
        <v>2059</v>
      </c>
      <c r="J2" s="10">
        <v>219</v>
      </c>
      <c r="K2" s="10">
        <v>8853</v>
      </c>
      <c r="L2" s="10">
        <v>114</v>
      </c>
      <c r="M2" s="10">
        <v>1602</v>
      </c>
      <c r="N2" s="10" t="s">
        <v>8</v>
      </c>
      <c r="O2" s="10" t="s">
        <v>8</v>
      </c>
    </row>
    <row customFormat="1" r="3" s="8" spans="1:15" x14ac:dyDescent="0.2">
      <c r="A3" s="27">
        <v>1986</v>
      </c>
      <c r="B3" s="10" t="s">
        <v>8</v>
      </c>
      <c r="C3" s="10" t="s">
        <v>8</v>
      </c>
      <c r="D3" s="10" t="s">
        <v>8</v>
      </c>
      <c r="E3" s="10" t="s">
        <v>8</v>
      </c>
      <c r="F3" s="10" t="s">
        <v>8</v>
      </c>
      <c r="G3" s="10" t="s">
        <v>8</v>
      </c>
      <c r="H3" s="10">
        <v>21</v>
      </c>
      <c r="I3" s="10">
        <v>2208</v>
      </c>
      <c r="J3" s="10">
        <v>220</v>
      </c>
      <c r="K3" s="10">
        <v>8678</v>
      </c>
      <c r="L3" s="10">
        <v>121</v>
      </c>
      <c r="M3" s="10">
        <v>1627</v>
      </c>
      <c r="N3" s="10" t="s">
        <v>8</v>
      </c>
      <c r="O3" s="10" t="s">
        <v>8</v>
      </c>
    </row>
    <row customFormat="1" r="4" s="8" spans="1:15" x14ac:dyDescent="0.2">
      <c r="A4" s="27">
        <v>1987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>
        <v>21</v>
      </c>
      <c r="I4" s="10">
        <v>2317</v>
      </c>
      <c r="J4" s="10">
        <v>218</v>
      </c>
      <c r="K4" s="10">
        <v>8614</v>
      </c>
      <c r="L4" s="10">
        <v>140</v>
      </c>
      <c r="M4" s="10">
        <v>1778</v>
      </c>
      <c r="N4" s="10" t="s">
        <v>8</v>
      </c>
      <c r="O4" s="10" t="s">
        <v>8</v>
      </c>
    </row>
    <row customFormat="1" r="5" s="8" spans="1:15" x14ac:dyDescent="0.2">
      <c r="A5" s="27">
        <v>1988</v>
      </c>
      <c r="B5" s="10" t="s">
        <v>8</v>
      </c>
      <c r="C5" s="10" t="s">
        <v>8</v>
      </c>
      <c r="D5" s="10" t="s">
        <v>8</v>
      </c>
      <c r="E5" s="10" t="s">
        <v>8</v>
      </c>
      <c r="F5" s="10" t="s">
        <v>8</v>
      </c>
      <c r="G5" s="10" t="s">
        <v>8</v>
      </c>
      <c r="H5" s="10">
        <v>24</v>
      </c>
      <c r="I5" s="10">
        <v>2244</v>
      </c>
      <c r="J5" s="10">
        <v>215</v>
      </c>
      <c r="K5" s="10">
        <v>8607</v>
      </c>
      <c r="L5" s="10">
        <v>173</v>
      </c>
      <c r="M5" s="10">
        <v>2111</v>
      </c>
      <c r="N5" s="10" t="s">
        <v>8</v>
      </c>
      <c r="O5" s="10" t="s">
        <v>8</v>
      </c>
    </row>
    <row customFormat="1" r="6" s="8" spans="1:15" x14ac:dyDescent="0.2">
      <c r="A6" s="27">
        <v>1989</v>
      </c>
      <c r="B6" s="10" t="s">
        <v>8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>
        <v>36</v>
      </c>
      <c r="I6" s="10">
        <v>2401</v>
      </c>
      <c r="J6" s="10">
        <v>212</v>
      </c>
      <c r="K6" s="10">
        <v>7767</v>
      </c>
      <c r="L6" s="10">
        <v>191</v>
      </c>
      <c r="M6" s="10">
        <v>2160</v>
      </c>
      <c r="N6" s="10" t="s">
        <v>8</v>
      </c>
      <c r="O6" s="10" t="s">
        <v>8</v>
      </c>
    </row>
    <row customFormat="1" r="7" s="8" spans="1:15" x14ac:dyDescent="0.2">
      <c r="A7" s="28">
        <v>1990</v>
      </c>
      <c r="B7" s="10" t="s">
        <v>8</v>
      </c>
      <c r="C7" s="10" t="s">
        <v>8</v>
      </c>
      <c r="D7" s="10" t="s">
        <v>8</v>
      </c>
      <c r="E7" s="10" t="s">
        <v>8</v>
      </c>
      <c r="F7" s="10" t="s">
        <v>8</v>
      </c>
      <c r="G7" s="10" t="s">
        <v>8</v>
      </c>
      <c r="H7" s="10">
        <v>42</v>
      </c>
      <c r="I7" s="10">
        <v>1029</v>
      </c>
      <c r="J7" s="10">
        <v>203</v>
      </c>
      <c r="K7" s="10">
        <v>7775</v>
      </c>
      <c r="L7" s="10">
        <v>222</v>
      </c>
      <c r="M7" s="10">
        <v>2352</v>
      </c>
      <c r="N7" s="10" t="s">
        <v>8</v>
      </c>
      <c r="O7" s="10" t="s">
        <v>8</v>
      </c>
    </row>
    <row customFormat="1" r="8" s="8" spans="1:15" x14ac:dyDescent="0.2">
      <c r="A8" s="28">
        <v>1991</v>
      </c>
      <c r="B8" s="10" t="s">
        <v>10</v>
      </c>
      <c r="C8" s="10" t="s">
        <v>8</v>
      </c>
      <c r="D8" s="10" t="s">
        <v>10</v>
      </c>
      <c r="E8" s="10" t="s">
        <v>8</v>
      </c>
      <c r="F8" s="10">
        <v>424</v>
      </c>
      <c r="G8" s="10">
        <v>33281</v>
      </c>
      <c r="H8" s="10">
        <v>47</v>
      </c>
      <c r="I8" s="10">
        <v>1123</v>
      </c>
      <c r="J8" s="10">
        <v>194</v>
      </c>
      <c r="K8" s="10">
        <v>7336</v>
      </c>
      <c r="L8" s="10">
        <v>242</v>
      </c>
      <c r="M8" s="10">
        <v>2432</v>
      </c>
      <c r="N8" s="10" t="s">
        <v>10</v>
      </c>
      <c r="O8" s="10" t="s">
        <v>8</v>
      </c>
    </row>
    <row customFormat="1" r="9" s="8" spans="1:15" x14ac:dyDescent="0.2">
      <c r="A9" s="28">
        <v>1993</v>
      </c>
      <c r="B9" s="10">
        <v>1</v>
      </c>
      <c r="C9" s="10">
        <v>22</v>
      </c>
      <c r="D9" s="10">
        <v>14</v>
      </c>
      <c r="E9" s="10">
        <v>327</v>
      </c>
      <c r="F9" s="10">
        <v>426</v>
      </c>
      <c r="G9" s="10">
        <v>33671</v>
      </c>
      <c r="H9" s="10">
        <v>74</v>
      </c>
      <c r="I9" s="10">
        <v>1314</v>
      </c>
      <c r="J9" s="10">
        <v>182</v>
      </c>
      <c r="K9" s="10">
        <v>6816</v>
      </c>
      <c r="L9" s="12">
        <v>271</v>
      </c>
      <c r="M9" s="10">
        <v>2299</v>
      </c>
      <c r="N9" s="12">
        <v>26</v>
      </c>
      <c r="O9" s="10">
        <v>400</v>
      </c>
    </row>
    <row customFormat="1" r="10" s="8" spans="1:15" x14ac:dyDescent="0.2">
      <c r="A10" s="28">
        <v>1994</v>
      </c>
      <c r="B10" s="10">
        <v>1</v>
      </c>
      <c r="C10" s="10">
        <v>22</v>
      </c>
      <c r="D10" s="10">
        <v>16</v>
      </c>
      <c r="E10" s="10">
        <v>355</v>
      </c>
      <c r="F10" s="10">
        <v>426</v>
      </c>
      <c r="G10" s="10">
        <v>33783</v>
      </c>
      <c r="H10" s="10">
        <v>94</v>
      </c>
      <c r="I10" s="10">
        <v>1417</v>
      </c>
      <c r="J10" s="10">
        <v>183</v>
      </c>
      <c r="K10" s="10">
        <v>6901</v>
      </c>
      <c r="L10" s="12">
        <v>263</v>
      </c>
      <c r="M10" s="10">
        <v>2216</v>
      </c>
      <c r="N10" s="12">
        <v>31</v>
      </c>
      <c r="O10" s="10">
        <v>439</v>
      </c>
    </row>
    <row customFormat="1" r="11" s="8" spans="1:15" x14ac:dyDescent="0.2">
      <c r="A11" s="28">
        <v>1995</v>
      </c>
      <c r="B11" s="10">
        <v>2</v>
      </c>
      <c r="C11" s="10">
        <v>55</v>
      </c>
      <c r="D11" s="10">
        <v>17</v>
      </c>
      <c r="E11" s="10">
        <v>372</v>
      </c>
      <c r="F11" s="10">
        <v>428</v>
      </c>
      <c r="G11" s="10">
        <v>33920</v>
      </c>
      <c r="H11" s="10">
        <v>114</v>
      </c>
      <c r="I11" s="10">
        <v>1536</v>
      </c>
      <c r="J11" s="10">
        <v>180</v>
      </c>
      <c r="K11" s="10">
        <v>6810</v>
      </c>
      <c r="L11" s="12">
        <v>250</v>
      </c>
      <c r="M11" s="10">
        <v>2147</v>
      </c>
      <c r="N11" s="12">
        <v>30</v>
      </c>
      <c r="O11" s="10">
        <v>431</v>
      </c>
    </row>
    <row customFormat="1" r="12" s="8" spans="1:15" x14ac:dyDescent="0.2">
      <c r="A12" s="28">
        <v>1996</v>
      </c>
      <c r="B12" s="10">
        <v>1</v>
      </c>
      <c r="C12" s="10">
        <v>33</v>
      </c>
      <c r="D12" s="10">
        <v>17</v>
      </c>
      <c r="E12" s="10">
        <v>376</v>
      </c>
      <c r="F12" s="10">
        <v>430</v>
      </c>
      <c r="G12" s="10">
        <v>34114</v>
      </c>
      <c r="H12" s="10">
        <v>118</v>
      </c>
      <c r="I12" s="10">
        <v>1552</v>
      </c>
      <c r="J12" s="10">
        <v>175</v>
      </c>
      <c r="K12" s="10">
        <v>6653</v>
      </c>
      <c r="L12" s="12">
        <v>200</v>
      </c>
      <c r="M12" s="10">
        <v>1850</v>
      </c>
      <c r="N12" s="12">
        <v>30</v>
      </c>
      <c r="O12" s="10">
        <v>431</v>
      </c>
    </row>
    <row customFormat="1" r="13" s="8" spans="1:15" x14ac:dyDescent="0.2">
      <c r="A13" s="28">
        <v>1997</v>
      </c>
      <c r="B13" s="10">
        <v>1</v>
      </c>
      <c r="C13" s="10">
        <v>30</v>
      </c>
      <c r="D13" s="10">
        <v>15</v>
      </c>
      <c r="E13" s="10">
        <v>427</v>
      </c>
      <c r="F13" s="10">
        <v>432</v>
      </c>
      <c r="G13" s="10">
        <v>34256</v>
      </c>
      <c r="H13" s="10">
        <v>120</v>
      </c>
      <c r="I13" s="10">
        <v>1532</v>
      </c>
      <c r="J13" s="10">
        <v>169</v>
      </c>
      <c r="K13" s="10">
        <v>6409</v>
      </c>
      <c r="L13" s="12">
        <v>179</v>
      </c>
      <c r="M13" s="10">
        <v>1762</v>
      </c>
      <c r="N13" s="12">
        <v>30</v>
      </c>
      <c r="O13" s="10">
        <v>445</v>
      </c>
    </row>
    <row customFormat="1" r="14" s="8" spans="1:15" x14ac:dyDescent="0.2">
      <c r="A14" s="29">
        <v>1998</v>
      </c>
      <c r="B14" s="14">
        <v>1</v>
      </c>
      <c r="C14" s="10">
        <v>30</v>
      </c>
      <c r="D14" s="14">
        <v>15</v>
      </c>
      <c r="E14" s="10">
        <v>410</v>
      </c>
      <c r="F14" s="14">
        <v>429</v>
      </c>
      <c r="G14" s="10">
        <v>34124</v>
      </c>
      <c r="H14" s="14">
        <v>119</v>
      </c>
      <c r="I14" s="10">
        <v>1546</v>
      </c>
      <c r="J14" s="14">
        <v>158</v>
      </c>
      <c r="K14" s="10">
        <v>5973</v>
      </c>
      <c r="L14" s="25">
        <v>142</v>
      </c>
      <c r="M14" s="10">
        <v>1548</v>
      </c>
      <c r="N14" s="25">
        <v>30</v>
      </c>
      <c r="O14" s="10">
        <v>444</v>
      </c>
    </row>
    <row customFormat="1" r="15" s="13" spans="1:15" x14ac:dyDescent="0.2">
      <c r="A15" s="29">
        <v>1999</v>
      </c>
      <c r="B15" s="14">
        <v>1</v>
      </c>
      <c r="C15" s="10">
        <v>25</v>
      </c>
      <c r="D15" s="14">
        <v>14</v>
      </c>
      <c r="E15" s="10">
        <v>333</v>
      </c>
      <c r="F15" s="14">
        <v>429</v>
      </c>
      <c r="G15" s="10">
        <v>34107</v>
      </c>
      <c r="H15" s="14">
        <v>122</v>
      </c>
      <c r="I15" s="10">
        <v>1570</v>
      </c>
      <c r="J15" s="14">
        <v>158</v>
      </c>
      <c r="K15" s="10">
        <v>5993</v>
      </c>
      <c r="L15" s="25">
        <v>94</v>
      </c>
      <c r="M15" s="10">
        <v>1242</v>
      </c>
      <c r="N15" s="25">
        <v>31</v>
      </c>
      <c r="O15" s="10">
        <v>479</v>
      </c>
    </row>
    <row customFormat="1" hidden="1" r="16" s="8" spans="1:15" x14ac:dyDescent="0.2">
      <c r="A16" s="29">
        <v>2000</v>
      </c>
      <c r="B16" s="14">
        <v>1</v>
      </c>
      <c r="C16" s="10">
        <v>25</v>
      </c>
      <c r="D16" s="14">
        <v>15</v>
      </c>
      <c r="E16" s="10">
        <v>359</v>
      </c>
      <c r="F16" s="14">
        <v>426</v>
      </c>
      <c r="G16" s="10">
        <v>33458</v>
      </c>
      <c r="H16" s="14">
        <v>125</v>
      </c>
      <c r="I16" s="10">
        <v>1569</v>
      </c>
      <c r="J16" s="14">
        <v>151</v>
      </c>
      <c r="K16" s="10">
        <v>5675</v>
      </c>
      <c r="L16" s="25">
        <v>93</v>
      </c>
      <c r="M16" s="10">
        <v>1214</v>
      </c>
      <c r="N16" s="25">
        <v>31</v>
      </c>
      <c r="O16" s="10">
        <v>508</v>
      </c>
    </row>
    <row customFormat="1" hidden="1" r="17" s="8" spans="1:15" x14ac:dyDescent="0.2">
      <c r="A17" s="29"/>
      <c r="B17" s="14">
        <v>25</v>
      </c>
      <c r="C17" s="10">
        <v>1</v>
      </c>
      <c r="D17" s="14">
        <v>359</v>
      </c>
      <c r="E17" s="10">
        <v>14</v>
      </c>
      <c r="F17" s="14">
        <v>33458</v>
      </c>
      <c r="G17" s="10">
        <v>424</v>
      </c>
      <c r="H17" s="14">
        <v>1569</v>
      </c>
      <c r="I17" s="10">
        <v>126</v>
      </c>
      <c r="J17" s="14">
        <v>5675</v>
      </c>
      <c r="K17" s="10">
        <v>146</v>
      </c>
      <c r="L17" s="25">
        <v>1214</v>
      </c>
      <c r="M17" s="10">
        <v>85</v>
      </c>
      <c r="N17" s="25">
        <v>508</v>
      </c>
      <c r="O17" s="10">
        <v>30</v>
      </c>
    </row>
    <row customFormat="1" hidden="1" r="18" s="8" spans="1:15" x14ac:dyDescent="0.2">
      <c r="A18" s="29">
        <v>2001</v>
      </c>
      <c r="B18" s="14">
        <v>1</v>
      </c>
      <c r="C18" s="10">
        <v>25</v>
      </c>
      <c r="D18" s="14">
        <v>14</v>
      </c>
      <c r="E18" s="10">
        <v>362</v>
      </c>
      <c r="F18" s="14">
        <v>424</v>
      </c>
      <c r="G18" s="10">
        <v>33261</v>
      </c>
      <c r="H18" s="14">
        <v>126</v>
      </c>
      <c r="I18" s="10">
        <v>1562</v>
      </c>
      <c r="J18" s="14">
        <v>146</v>
      </c>
      <c r="K18" s="10">
        <v>5489</v>
      </c>
      <c r="L18" s="25">
        <v>85</v>
      </c>
      <c r="M18" s="10">
        <v>1144</v>
      </c>
      <c r="N18" s="25">
        <v>30</v>
      </c>
      <c r="O18" s="10">
        <v>533</v>
      </c>
    </row>
    <row customFormat="1" hidden="1" r="19" s="8" spans="1:15" x14ac:dyDescent="0.2">
      <c r="A19" s="29"/>
      <c r="B19" s="14">
        <v>25</v>
      </c>
      <c r="C19" s="10">
        <v>1</v>
      </c>
      <c r="D19" s="14">
        <v>362</v>
      </c>
      <c r="E19" s="10">
        <v>16</v>
      </c>
      <c r="F19" s="14">
        <v>33261</v>
      </c>
      <c r="G19" s="10">
        <v>421</v>
      </c>
      <c r="H19" s="14">
        <v>1562</v>
      </c>
      <c r="I19" s="10">
        <v>126</v>
      </c>
      <c r="J19" s="14">
        <v>5489</v>
      </c>
      <c r="K19" s="10">
        <v>138</v>
      </c>
      <c r="L19" s="25">
        <v>1144</v>
      </c>
      <c r="M19" s="10">
        <v>78</v>
      </c>
      <c r="N19" s="25">
        <v>533</v>
      </c>
      <c r="O19" s="10">
        <v>29</v>
      </c>
    </row>
    <row customFormat="1" hidden="1" r="20" s="8" spans="1:15" x14ac:dyDescent="0.2">
      <c r="A20" s="29">
        <v>2002</v>
      </c>
      <c r="B20" s="14">
        <v>1</v>
      </c>
      <c r="C20" s="10">
        <v>25</v>
      </c>
      <c r="D20" s="14">
        <v>16</v>
      </c>
      <c r="E20" s="10">
        <v>380</v>
      </c>
      <c r="F20" s="14">
        <v>421</v>
      </c>
      <c r="G20" s="10">
        <v>32447</v>
      </c>
      <c r="H20" s="14">
        <v>126</v>
      </c>
      <c r="I20" s="10">
        <v>1564</v>
      </c>
      <c r="J20" s="14">
        <v>138</v>
      </c>
      <c r="K20" s="10">
        <v>5130</v>
      </c>
      <c r="L20" s="25">
        <v>78</v>
      </c>
      <c r="M20" s="10">
        <v>1043</v>
      </c>
      <c r="N20" s="25">
        <v>29</v>
      </c>
      <c r="O20" s="10">
        <v>509</v>
      </c>
    </row>
    <row customFormat="1" hidden="1" r="21" s="8" spans="1:15" x14ac:dyDescent="0.2">
      <c r="A21" s="29"/>
      <c r="B21" s="14">
        <v>25</v>
      </c>
      <c r="C21" s="10">
        <v>0</v>
      </c>
      <c r="D21" s="14">
        <v>380</v>
      </c>
      <c r="E21" s="10">
        <v>0</v>
      </c>
      <c r="F21" s="14">
        <v>32447</v>
      </c>
      <c r="G21" s="10">
        <v>0</v>
      </c>
      <c r="H21" s="14">
        <v>1564</v>
      </c>
      <c r="I21" s="10">
        <v>0</v>
      </c>
      <c r="J21" s="14">
        <v>5130</v>
      </c>
      <c r="K21" s="10">
        <v>0</v>
      </c>
      <c r="L21" s="25">
        <v>1043</v>
      </c>
      <c r="M21" s="10">
        <v>0</v>
      </c>
      <c r="N21" s="25">
        <v>509</v>
      </c>
      <c r="O21" s="10">
        <v>0</v>
      </c>
    </row>
    <row customFormat="1" hidden="1" r="22" s="8" spans="1:15" x14ac:dyDescent="0.2">
      <c r="A22" s="29"/>
      <c r="B22" s="14"/>
      <c r="C22" s="10">
        <v>1</v>
      </c>
      <c r="D22" s="14"/>
      <c r="E22" s="10">
        <v>15</v>
      </c>
      <c r="F22" s="14"/>
      <c r="G22" s="10">
        <v>419</v>
      </c>
      <c r="H22" s="14"/>
      <c r="I22" s="10">
        <v>128</v>
      </c>
      <c r="J22" s="14"/>
      <c r="K22" s="10">
        <v>135</v>
      </c>
      <c r="L22" s="25"/>
      <c r="M22" s="10">
        <v>103</v>
      </c>
      <c r="N22" s="25"/>
      <c r="O22" s="10">
        <v>28</v>
      </c>
    </row>
    <row customFormat="1" hidden="1" r="23" s="8" spans="1:15" x14ac:dyDescent="0.2">
      <c r="A23" s="29">
        <v>2003</v>
      </c>
      <c r="B23" s="14">
        <v>1</v>
      </c>
      <c r="C23" s="10">
        <v>25</v>
      </c>
      <c r="D23" s="14">
        <v>15</v>
      </c>
      <c r="E23" s="10">
        <v>358</v>
      </c>
      <c r="F23" s="14">
        <v>419</v>
      </c>
      <c r="G23" s="10">
        <v>32115</v>
      </c>
      <c r="H23" s="14">
        <v>128</v>
      </c>
      <c r="I23" s="10">
        <v>1579</v>
      </c>
      <c r="J23" s="14">
        <v>135</v>
      </c>
      <c r="K23" s="10">
        <v>4974</v>
      </c>
      <c r="L23" s="25">
        <v>103</v>
      </c>
      <c r="M23" s="10">
        <v>1129</v>
      </c>
      <c r="N23" s="25">
        <v>28</v>
      </c>
      <c r="O23" s="10">
        <v>505</v>
      </c>
    </row>
    <row customFormat="1" hidden="1" r="24" s="8" spans="1:15" x14ac:dyDescent="0.2">
      <c r="A24" s="29"/>
      <c r="B24" s="14">
        <v>25</v>
      </c>
      <c r="C24" s="10">
        <v>0</v>
      </c>
      <c r="D24" s="14">
        <v>358</v>
      </c>
      <c r="E24" s="10">
        <v>0</v>
      </c>
      <c r="F24" s="14">
        <v>32115</v>
      </c>
      <c r="G24" s="10">
        <v>0</v>
      </c>
      <c r="H24" s="14">
        <v>1579</v>
      </c>
      <c r="I24" s="10">
        <v>0</v>
      </c>
      <c r="J24" s="14">
        <v>4974</v>
      </c>
      <c r="K24" s="10">
        <v>0</v>
      </c>
      <c r="L24" s="25">
        <v>1129</v>
      </c>
      <c r="M24" s="10">
        <v>0</v>
      </c>
      <c r="N24" s="25">
        <v>505</v>
      </c>
      <c r="O24" s="10">
        <v>0</v>
      </c>
    </row>
    <row customFormat="1" hidden="1" r="25" s="8" spans="1:15" x14ac:dyDescent="0.2">
      <c r="A25" s="29"/>
      <c r="B25" s="14"/>
      <c r="C25" s="10">
        <v>1</v>
      </c>
      <c r="D25" s="14"/>
      <c r="E25" s="10">
        <v>14</v>
      </c>
      <c r="F25" s="14"/>
      <c r="G25" s="10">
        <v>422</v>
      </c>
      <c r="H25" s="14"/>
      <c r="I25" s="10">
        <v>136</v>
      </c>
      <c r="J25" s="14"/>
      <c r="K25" s="10">
        <v>126</v>
      </c>
      <c r="L25" s="25"/>
      <c r="M25" s="10">
        <v>109</v>
      </c>
      <c r="N25" s="25"/>
      <c r="O25" s="10">
        <v>29</v>
      </c>
    </row>
    <row customFormat="1" r="26" s="8" spans="1:15" x14ac:dyDescent="0.2">
      <c r="A26" s="29">
        <v>2004</v>
      </c>
      <c r="B26" s="14">
        <v>1</v>
      </c>
      <c r="C26" s="10">
        <v>25</v>
      </c>
      <c r="D26" s="14">
        <v>14</v>
      </c>
      <c r="E26" s="10">
        <v>351</v>
      </c>
      <c r="F26" s="14">
        <v>422</v>
      </c>
      <c r="G26" s="10">
        <v>31910</v>
      </c>
      <c r="H26" s="14">
        <v>136</v>
      </c>
      <c r="I26" s="10">
        <v>3122</v>
      </c>
      <c r="J26" s="14">
        <v>126</v>
      </c>
      <c r="K26" s="10">
        <v>4557</v>
      </c>
      <c r="L26" s="25">
        <v>109</v>
      </c>
      <c r="M26" s="10">
        <v>1382</v>
      </c>
      <c r="N26" s="25">
        <v>29</v>
      </c>
      <c r="O26" s="10">
        <v>529</v>
      </c>
    </row>
    <row customFormat="1" r="27" s="8" spans="1:15" x14ac:dyDescent="0.2">
      <c r="A27" s="29">
        <v>2005</v>
      </c>
      <c r="B27" s="14">
        <v>1</v>
      </c>
      <c r="C27" s="10">
        <v>25</v>
      </c>
      <c r="D27" s="14">
        <v>14</v>
      </c>
      <c r="E27" s="10">
        <v>356</v>
      </c>
      <c r="F27" s="14">
        <v>417</v>
      </c>
      <c r="G27" s="10">
        <v>31539</v>
      </c>
      <c r="H27" s="14">
        <v>134</v>
      </c>
      <c r="I27" s="10">
        <v>3126</v>
      </c>
      <c r="J27" s="14">
        <v>121</v>
      </c>
      <c r="K27" s="10">
        <v>4366</v>
      </c>
      <c r="L27" s="25">
        <v>92</v>
      </c>
      <c r="M27" s="10">
        <v>987</v>
      </c>
      <c r="N27" s="25">
        <v>31</v>
      </c>
      <c r="O27" s="10">
        <v>498</v>
      </c>
    </row>
    <row customFormat="1" r="28" s="8" spans="1:15" x14ac:dyDescent="0.2">
      <c r="A28" s="28">
        <v>2006</v>
      </c>
      <c r="B28" s="10">
        <v>1</v>
      </c>
      <c r="C28" s="10">
        <v>25</v>
      </c>
      <c r="D28" s="10">
        <v>14</v>
      </c>
      <c r="E28" s="10">
        <v>331</v>
      </c>
      <c r="F28" s="10">
        <v>414</v>
      </c>
      <c r="G28" s="10">
        <v>30962</v>
      </c>
      <c r="H28" s="10">
        <v>141</v>
      </c>
      <c r="I28" s="10">
        <v>3158</v>
      </c>
      <c r="J28" s="10">
        <v>118</v>
      </c>
      <c r="K28" s="10">
        <v>4171</v>
      </c>
      <c r="L28" s="12">
        <v>60</v>
      </c>
      <c r="M28" s="10">
        <v>781</v>
      </c>
      <c r="N28" s="12">
        <v>31</v>
      </c>
      <c r="O28" s="10">
        <v>530</v>
      </c>
    </row>
    <row customFormat="1" r="29" s="8" spans="1:15" x14ac:dyDescent="0.2">
      <c r="A29" s="28">
        <v>2007</v>
      </c>
      <c r="B29" s="10">
        <v>1</v>
      </c>
      <c r="C29" s="10">
        <v>25</v>
      </c>
      <c r="D29" s="10">
        <v>14</v>
      </c>
      <c r="E29" s="10">
        <v>331</v>
      </c>
      <c r="F29" s="10">
        <v>414</v>
      </c>
      <c r="G29" s="10">
        <v>30986</v>
      </c>
      <c r="H29" s="10">
        <v>141</v>
      </c>
      <c r="I29" s="10">
        <v>3139</v>
      </c>
      <c r="J29" s="10">
        <v>138</v>
      </c>
      <c r="K29" s="10">
        <v>4102</v>
      </c>
      <c r="L29" s="12">
        <v>60</v>
      </c>
      <c r="M29" s="10">
        <v>774</v>
      </c>
      <c r="N29" s="12">
        <v>32</v>
      </c>
      <c r="O29" s="10">
        <v>534</v>
      </c>
    </row>
    <row customFormat="1" r="30" s="8" spans="1:15" x14ac:dyDescent="0.2">
      <c r="A30" s="28">
        <v>2008</v>
      </c>
      <c r="B30" s="10">
        <v>1</v>
      </c>
      <c r="C30" s="10">
        <v>25</v>
      </c>
      <c r="D30" s="10">
        <v>14</v>
      </c>
      <c r="E30" s="10">
        <v>331</v>
      </c>
      <c r="F30" s="10">
        <v>409</v>
      </c>
      <c r="G30" s="10">
        <v>30540</v>
      </c>
      <c r="H30" s="10">
        <v>139</v>
      </c>
      <c r="I30" s="10">
        <v>3127</v>
      </c>
      <c r="J30" s="10">
        <v>107</v>
      </c>
      <c r="K30" s="10">
        <v>3850</v>
      </c>
      <c r="L30" s="12">
        <v>59</v>
      </c>
      <c r="M30" s="10">
        <v>747</v>
      </c>
      <c r="N30" s="12">
        <v>32</v>
      </c>
      <c r="O30" s="10">
        <v>532</v>
      </c>
    </row>
    <row customFormat="1" r="31" s="8" spans="1:15" x14ac:dyDescent="0.2">
      <c r="A31" s="28">
        <v>2009</v>
      </c>
      <c r="B31" s="10">
        <v>1</v>
      </c>
      <c r="C31" s="10">
        <v>25</v>
      </c>
      <c r="D31" s="10">
        <v>13</v>
      </c>
      <c r="E31" s="10">
        <v>284</v>
      </c>
      <c r="F31" s="10">
        <v>408</v>
      </c>
      <c r="G31" s="10">
        <v>30356</v>
      </c>
      <c r="H31" s="10">
        <v>139</v>
      </c>
      <c r="I31" s="10">
        <v>3127</v>
      </c>
      <c r="J31" s="10">
        <v>100</v>
      </c>
      <c r="K31" s="10">
        <v>3649</v>
      </c>
      <c r="L31" s="12">
        <v>52</v>
      </c>
      <c r="M31" s="10">
        <v>380</v>
      </c>
      <c r="N31" s="12">
        <v>33</v>
      </c>
      <c r="O31" s="10">
        <v>525</v>
      </c>
    </row>
    <row customFormat="1" r="32" s="8" spans="1:15" x14ac:dyDescent="0.2">
      <c r="A32" s="28">
        <v>2010</v>
      </c>
      <c r="B32" s="10">
        <v>1</v>
      </c>
      <c r="C32" s="10">
        <v>25</v>
      </c>
      <c r="D32" s="10">
        <v>13</v>
      </c>
      <c r="E32" s="10">
        <v>284</v>
      </c>
      <c r="F32" s="10">
        <v>411</v>
      </c>
      <c r="G32" s="10">
        <v>30215</v>
      </c>
      <c r="H32" s="10">
        <v>141</v>
      </c>
      <c r="I32" s="10">
        <v>3127</v>
      </c>
      <c r="J32" s="10">
        <v>97</v>
      </c>
      <c r="K32" s="10">
        <v>3576</v>
      </c>
      <c r="L32" s="12">
        <v>51</v>
      </c>
      <c r="M32" s="10">
        <v>643</v>
      </c>
      <c r="N32" s="12">
        <v>33</v>
      </c>
      <c r="O32" s="10">
        <v>532</v>
      </c>
    </row>
    <row customFormat="1" customHeight="1" ht="11.45" r="33" s="8" spans="1:15" x14ac:dyDescent="0.2">
      <c r="A33" s="28">
        <v>2011</v>
      </c>
      <c r="B33" s="10">
        <v>2</v>
      </c>
      <c r="C33" s="10">
        <v>82</v>
      </c>
      <c r="D33" s="10">
        <v>13</v>
      </c>
      <c r="E33" s="10">
        <v>284</v>
      </c>
      <c r="F33" s="10">
        <v>409</v>
      </c>
      <c r="G33" s="10">
        <v>29940</v>
      </c>
      <c r="H33" s="10">
        <v>141</v>
      </c>
      <c r="I33" s="10">
        <v>3123</v>
      </c>
      <c r="J33" s="10">
        <v>94</v>
      </c>
      <c r="K33" s="10">
        <v>3519</v>
      </c>
      <c r="L33" s="12">
        <v>76</v>
      </c>
      <c r="M33" s="10">
        <v>752</v>
      </c>
      <c r="N33" s="12">
        <v>33</v>
      </c>
      <c r="O33" s="10">
        <v>532</v>
      </c>
    </row>
    <row customFormat="1" customHeight="1" ht="11.45" r="34" s="8" spans="1:15" x14ac:dyDescent="0.2">
      <c r="A34" s="28">
        <v>2012</v>
      </c>
      <c r="B34" s="10">
        <v>2</v>
      </c>
      <c r="C34" s="10">
        <v>82</v>
      </c>
      <c r="D34" s="10">
        <v>12</v>
      </c>
      <c r="E34" s="10">
        <v>274</v>
      </c>
      <c r="F34" s="10">
        <v>410</v>
      </c>
      <c r="G34" s="10">
        <v>29762</v>
      </c>
      <c r="H34" s="10">
        <v>141</v>
      </c>
      <c r="I34" s="10">
        <v>3123</v>
      </c>
      <c r="J34" s="10">
        <v>89</v>
      </c>
      <c r="K34" s="10">
        <v>3425</v>
      </c>
      <c r="L34" s="12">
        <v>73</v>
      </c>
      <c r="M34" s="10">
        <v>724</v>
      </c>
      <c r="N34" s="12">
        <v>34</v>
      </c>
      <c r="O34" s="10">
        <v>532</v>
      </c>
    </row>
    <row customFormat="1" customHeight="1" ht="11.45" r="35" s="8" spans="1:15" x14ac:dyDescent="0.2">
      <c r="A35" s="28">
        <v>2013</v>
      </c>
      <c r="B35" s="10">
        <v>3</v>
      </c>
      <c r="C35" s="10">
        <v>102</v>
      </c>
      <c r="D35" s="10">
        <v>13</v>
      </c>
      <c r="E35" s="10">
        <v>312</v>
      </c>
      <c r="F35" s="10">
        <v>411</v>
      </c>
      <c r="G35" s="10">
        <v>29724</v>
      </c>
      <c r="H35" s="10">
        <v>144</v>
      </c>
      <c r="I35" s="10">
        <v>3116</v>
      </c>
      <c r="J35" s="10">
        <v>89</v>
      </c>
      <c r="K35" s="10">
        <v>3274</v>
      </c>
      <c r="L35" s="12">
        <v>69</v>
      </c>
      <c r="M35" s="10">
        <v>684</v>
      </c>
      <c r="N35" s="12">
        <v>34</v>
      </c>
      <c r="O35" s="10">
        <v>532</v>
      </c>
    </row>
    <row customFormat="1" customHeight="1" ht="11.45" r="36" s="8" spans="1:15" x14ac:dyDescent="0.2">
      <c r="A36" s="28">
        <v>2014</v>
      </c>
      <c r="B36" s="10">
        <v>3</v>
      </c>
      <c r="C36" s="10">
        <v>102</v>
      </c>
      <c r="D36" s="10">
        <v>12</v>
      </c>
      <c r="E36" s="10">
        <v>224</v>
      </c>
      <c r="F36" s="10">
        <v>443</v>
      </c>
      <c r="G36" s="10">
        <v>31228</v>
      </c>
      <c r="H36" s="10">
        <v>143</v>
      </c>
      <c r="I36" s="10">
        <v>3107</v>
      </c>
      <c r="J36" s="10">
        <v>85</v>
      </c>
      <c r="K36" s="10">
        <v>2784</v>
      </c>
      <c r="L36" s="12">
        <v>68</v>
      </c>
      <c r="M36" s="10">
        <v>617</v>
      </c>
      <c r="N36" s="12">
        <v>33</v>
      </c>
      <c r="O36" s="10">
        <v>532</v>
      </c>
    </row>
    <row customFormat="1" customHeight="1" ht="11.45" r="37" s="8" spans="1:15" x14ac:dyDescent="0.2">
      <c r="A37" s="30">
        <v>2015</v>
      </c>
      <c r="B37" s="19">
        <v>3</v>
      </c>
      <c r="C37" s="10">
        <v>109</v>
      </c>
      <c r="D37" s="19">
        <v>10</v>
      </c>
      <c r="E37" s="10">
        <v>176</v>
      </c>
      <c r="F37" s="19">
        <v>410</v>
      </c>
      <c r="G37" s="10">
        <v>29473</v>
      </c>
      <c r="H37" s="19">
        <v>140</v>
      </c>
      <c r="I37" s="10">
        <v>2959</v>
      </c>
      <c r="J37" s="19">
        <v>80</v>
      </c>
      <c r="K37" s="10">
        <v>2579</v>
      </c>
      <c r="L37" s="26">
        <v>67</v>
      </c>
      <c r="M37" s="10">
        <v>592</v>
      </c>
      <c r="N37" s="26">
        <v>33</v>
      </c>
      <c r="O37" s="10">
        <v>534</v>
      </c>
    </row>
    <row r="38" spans="1:15" x14ac:dyDescent="0.2">
      <c r="A38" s="31">
        <v>2016</v>
      </c>
      <c r="B38" s="33">
        <v>3</v>
      </c>
      <c r="C38" s="33">
        <v>109</v>
      </c>
      <c r="D38" s="33">
        <v>10</v>
      </c>
      <c r="E38" s="33">
        <v>180</v>
      </c>
      <c r="F38" s="33">
        <v>412</v>
      </c>
      <c r="G38" s="33">
        <v>29477</v>
      </c>
      <c r="H38" s="33">
        <v>140</v>
      </c>
      <c r="I38" s="33">
        <v>2951</v>
      </c>
      <c r="J38" s="33">
        <v>71</v>
      </c>
      <c r="K38" s="33">
        <v>2307</v>
      </c>
      <c r="L38" s="33">
        <v>62</v>
      </c>
      <c r="M38" s="33">
        <v>523</v>
      </c>
      <c r="N38" s="33">
        <v>32</v>
      </c>
      <c r="O38" s="33">
        <v>504</v>
      </c>
    </row>
    <row r="39" spans="1:15" x14ac:dyDescent="0.2">
      <c r="A39" s="31">
        <v>2017</v>
      </c>
      <c r="B39" s="33">
        <v>3</v>
      </c>
      <c r="C39" s="33">
        <v>109</v>
      </c>
      <c r="D39" s="33">
        <v>10</v>
      </c>
      <c r="E39" s="33">
        <v>135</v>
      </c>
      <c r="F39" s="33">
        <v>414</v>
      </c>
      <c r="G39" s="33">
        <v>29682</v>
      </c>
      <c r="H39" s="33">
        <v>139</v>
      </c>
      <c r="I39" s="33">
        <v>2970</v>
      </c>
      <c r="J39" s="33">
        <v>63</v>
      </c>
      <c r="K39" s="33">
        <v>2031</v>
      </c>
      <c r="L39" s="33">
        <v>31</v>
      </c>
      <c r="M39" s="33">
        <v>320</v>
      </c>
      <c r="N39" s="33">
        <v>30</v>
      </c>
      <c r="O39" s="33">
        <v>472</v>
      </c>
    </row>
    <row r="42" spans="1:1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</sheetData>
  <pageMargins bottom="0.75" footer="0.3" header="0.3" left="0.7" right="0.7" top="0.75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10.28515625" defaultRowHeight="12" x14ac:dyDescent="0.2"/>
  <cols>
    <col min="1" max="1" bestFit="true" customWidth="true" style="20" width="34.28515625" collapsed="false"/>
    <col min="2" max="2" bestFit="true" customWidth="true" style="20" width="58.85546875" collapsed="false"/>
    <col min="3" max="4" style="20" width="10.28515625" collapsed="false"/>
    <col min="5" max="5" customWidth="true" style="20" width="35.5703125" collapsed="false"/>
    <col min="6" max="8" style="20" width="10.28515625" collapsed="false"/>
    <col min="9" max="9" customWidth="true" hidden="true" style="20" width="0.0" collapsed="false"/>
    <col min="10" max="16384" style="20" width="10.28515625" collapsed="false"/>
  </cols>
  <sheetData>
    <row r="1" spans="1:9" x14ac:dyDescent="0.2">
      <c r="A1" s="20" t="s">
        <v>13</v>
      </c>
      <c r="B1" s="21"/>
      <c r="I1" s="20" t="s">
        <v>14</v>
      </c>
    </row>
    <row r="2" spans="1:9" x14ac:dyDescent="0.2">
      <c r="A2" s="20" t="s">
        <v>15</v>
      </c>
      <c r="B2" s="21"/>
      <c r="I2" s="20" t="s">
        <v>16</v>
      </c>
    </row>
    <row r="3" spans="1:9" x14ac:dyDescent="0.2">
      <c r="A3" s="20" t="s">
        <v>17</v>
      </c>
      <c r="B3" s="20" t="s">
        <v>14</v>
      </c>
      <c r="I3" s="20" t="s">
        <v>18</v>
      </c>
    </row>
    <row r="4" spans="1:9" x14ac:dyDescent="0.2">
      <c r="A4" s="20" t="s">
        <v>19</v>
      </c>
      <c r="B4" s="22"/>
      <c r="I4" s="20" t="s">
        <v>20</v>
      </c>
    </row>
    <row r="5" spans="1:9" x14ac:dyDescent="0.2">
      <c r="E5" s="21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baseType="lpstr" size="7">
      <vt:lpstr>Factbook</vt:lpstr>
      <vt:lpstr>Factbook old</vt:lpstr>
      <vt:lpstr>Data</vt:lpstr>
      <vt:lpstr>Notes</vt:lpstr>
      <vt:lpstr>Factbook!Print_Area</vt:lpstr>
      <vt:lpstr>'Factbook old'!Print_Area</vt:lpstr>
      <vt:lpstr>'Factbook old'!Print_Titles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2007-01-16T17:20:28Z</dcterms:created>
  <dc:creator>Guanci, Michael [LEGIS]</dc:creator>
  <cp:lastModifiedBy>Broich, Adam [LEGIS]</cp:lastModifiedBy>
  <cp:lastPrinted>2018-07-31T14:10:40Z</cp:lastPrinted>
  <dcterms:modified xsi:type="dcterms:W3CDTF">2018-07-31T14:10:51Z</dcterms:modified>
</cp:coreProperties>
</file>