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\\legislature.intranet\prod\LINC\LINCCLIENT\users\temp\ADAM.BROICH\"/>
    </mc:Choice>
  </mc:AlternateContent>
  <bookViews>
    <workbookView windowHeight="4530" windowWidth="9315" xWindow="120" yWindow="135"/>
  </bookViews>
  <sheets>
    <sheet name="Factbook" r:id="rId1" sheetId="3" state="veryHidden"/>
    <sheet name="Data" r:id="rId2" sheetId="4"/>
    <sheet name="Notes" r:id="rId3" sheetId="5" state="veryHidden"/>
  </sheets>
  <definedNames>
    <definedName localSheetId="0" name="_xlnm.Print_Area">Factbook!$A$1:$N$49</definedName>
  </definedNames>
  <calcPr calcId="162913"/>
</workbook>
</file>

<file path=xl/calcChain.xml><?xml version="1.0" encoding="utf-8"?>
<calcChain xmlns="http://schemas.openxmlformats.org/spreadsheetml/2006/main">
  <c i="3" l="1" r="C9"/>
  <c i="3" r="C10"/>
  <c i="3" r="C11"/>
  <c i="3" r="C12"/>
  <c i="3" r="C13"/>
  <c i="3" r="C14"/>
  <c i="3" r="C15"/>
  <c i="3" r="C16"/>
  <c i="3" r="C17"/>
  <c i="3" r="C18"/>
  <c i="3" r="C19"/>
  <c i="3" r="C20"/>
  <c i="3" r="C21"/>
  <c i="3" r="C8"/>
  <c i="3" r="E9"/>
  <c i="3" r="E10"/>
  <c i="3" r="E11"/>
  <c i="3" r="E12"/>
  <c i="3" r="E13"/>
  <c i="3" r="E14"/>
  <c i="3" r="E15"/>
  <c i="3" r="E16"/>
  <c i="3" r="E17"/>
  <c i="3" r="E18"/>
  <c i="3" r="E19"/>
  <c i="3" r="E20"/>
  <c i="3" r="E21"/>
  <c i="3" r="E8"/>
  <c i="3" r="G9"/>
  <c i="3" r="G10"/>
  <c i="3" r="G11"/>
  <c i="3" r="G12"/>
  <c i="3" r="G13"/>
  <c i="3" r="G14"/>
  <c i="3" r="G15"/>
  <c i="3" r="G16"/>
  <c i="3" r="G17"/>
  <c i="3" r="G18"/>
  <c i="3" r="G19"/>
  <c i="3" r="G20"/>
  <c i="3" r="G21"/>
  <c i="3" r="G8"/>
  <c i="3" r="I9"/>
  <c i="3" r="I10"/>
  <c i="3" r="I11"/>
  <c i="3" r="I12"/>
  <c i="3" r="I13"/>
  <c i="3" r="I14"/>
  <c i="3" r="I15"/>
  <c i="3" r="I16"/>
  <c i="3" r="I17"/>
  <c i="3" r="I18"/>
  <c i="3" r="I19"/>
  <c i="3" r="I20"/>
  <c i="3" r="I21"/>
  <c i="3" r="I8"/>
  <c i="4" l="1" r="E26"/>
  <c i="4" l="1" r="E24"/>
  <c i="4" r="E19"/>
  <c i="4" l="1" r="E23"/>
  <c i="3" l="1" r="A21"/>
  <c i="3" r="A20"/>
  <c i="3" r="A19"/>
  <c i="3" r="K19" s="1"/>
  <c i="3" r="A18"/>
  <c i="3" r="K18" s="1"/>
  <c i="3" r="A17"/>
  <c i="3" r="M17" s="1"/>
  <c i="3" r="A16"/>
  <c i="3" r="A15"/>
  <c i="3" r="K15" s="1"/>
  <c i="3" r="A14"/>
  <c i="3" r="M14" s="1"/>
  <c i="3" r="A13"/>
  <c i="3" r="M13" s="1"/>
  <c i="3" r="A12"/>
  <c i="3" r="A11"/>
  <c i="3" r="K11" s="1"/>
  <c i="3" r="A10"/>
  <c i="3" r="M10" s="1"/>
  <c i="3" r="A9"/>
  <c i="3" r="M9" s="1"/>
  <c i="3" r="A8"/>
  <c i="4" r="E25"/>
  <c i="4" r="E22"/>
  <c i="4" r="E21"/>
  <c i="4" r="E20"/>
  <c i="4" r="E18"/>
  <c i="4" r="E17"/>
  <c i="4" r="E16"/>
  <c i="4" r="E15"/>
  <c i="4" r="E14"/>
  <c i="4" r="E13"/>
  <c i="4" r="E12"/>
  <c i="4" r="E11"/>
  <c i="4" r="E10"/>
  <c i="4" r="E9"/>
  <c i="4" r="E8"/>
  <c i="4" r="E7"/>
  <c i="4" r="E6"/>
  <c i="4" r="E5"/>
  <c i="4" r="E4"/>
  <c i="4" r="E3"/>
  <c i="4" r="E2"/>
  <c i="3" l="1" r="M18"/>
  <c i="3" r="K20"/>
  <c i="3" r="K16"/>
  <c i="3" r="K12"/>
  <c i="3" r="M8"/>
  <c i="3" r="K8"/>
  <c i="3" r="K14"/>
  <c i="3" r="K10"/>
  <c i="3" r="M20"/>
  <c i="3" r="M16"/>
  <c i="3" r="M12"/>
  <c i="3" r="K17"/>
  <c i="3" r="K13"/>
  <c i="3" r="K9"/>
  <c i="3" r="M19"/>
  <c i="3" r="M15"/>
  <c i="3" r="M11"/>
</calcChain>
</file>

<file path=xl/sharedStrings.xml><?xml version="1.0" encoding="utf-8"?>
<sst xmlns="http://schemas.openxmlformats.org/spreadsheetml/2006/main" count="89" uniqueCount="73">
  <si>
    <t>Fiscal</t>
  </si>
  <si>
    <t xml:space="preserve"> Year </t>
  </si>
  <si>
    <t>Recommendation</t>
  </si>
  <si>
    <t>State</t>
  </si>
  <si>
    <t>Appropriation</t>
  </si>
  <si>
    <t>Identified Need</t>
  </si>
  <si>
    <t>Salary</t>
  </si>
  <si>
    <t>Bill</t>
  </si>
  <si>
    <t>HF 2429</t>
  </si>
  <si>
    <t>HF 579</t>
  </si>
  <si>
    <t>HF 2497</t>
  </si>
  <si>
    <t>SF 551</t>
  </si>
  <si>
    <t>HF 2553</t>
  </si>
  <si>
    <t>HF 781</t>
  </si>
  <si>
    <t>SF 2450</t>
  </si>
  <si>
    <t>HF 746</t>
  </si>
  <si>
    <t>HF 2623</t>
  </si>
  <si>
    <t>SF 458</t>
  </si>
  <si>
    <t>SF 2298</t>
  </si>
  <si>
    <t>HF 881</t>
  </si>
  <si>
    <t>NA</t>
  </si>
  <si>
    <t>HF 2797</t>
  </si>
  <si>
    <t>SF 601</t>
  </si>
  <si>
    <t>HF 2700</t>
  </si>
  <si>
    <t>Adjustment</t>
  </si>
  <si>
    <t>Need/</t>
  </si>
  <si>
    <t>Difference</t>
  </si>
  <si>
    <t>SF 478</t>
  </si>
  <si>
    <t>Prorate</t>
  </si>
  <si>
    <t>HF 2531</t>
  </si>
  <si>
    <t>SF 533</t>
  </si>
  <si>
    <t xml:space="preserve">Governor’s </t>
  </si>
  <si>
    <t xml:space="preserve">The appropriation reflects a reduction of $2.7 million in HF 2039 (FY 2000 Deappropriation Act). </t>
  </si>
  <si>
    <t>Appropriations Act).</t>
  </si>
  <si>
    <t xml:space="preserve">The total appropriation reflects two Iowa Code section 8.31(5) appropriation reductions by the </t>
  </si>
  <si>
    <t>Underground Storage Tank Fund.</t>
  </si>
  <si>
    <t>SF 452</t>
  </si>
  <si>
    <t>(dollars in millions)</t>
  </si>
  <si>
    <t>1)  FY 2002</t>
  </si>
  <si>
    <t>included a $13.5 million transfer from Medicaid and the $2,900 Iowa Code section 8.31 reduction.</t>
  </si>
  <si>
    <t>SF 510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</si>
  <si>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</si>
  <si>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</si>
  <si>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</si>
  <si>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</si>
  <si>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</si>
  <si>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</si>
  <si>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</si>
  <si>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</si>
  <si>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StateAppropriation</t>
  </si>
  <si>
    <t>SalaryBill</t>
  </si>
  <si>
    <t>AppropriationNeed/ifference</t>
  </si>
  <si>
    <t>SalaryAdjustmentIdentifiedNeed</t>
  </si>
  <si>
    <t>GovernorsBillRecommendation</t>
  </si>
  <si>
    <t xml:space="preserve">FiscalYear </t>
  </si>
  <si>
    <t xml:space="preserve">       NA</t>
  </si>
  <si>
    <t xml:space="preserve">         NA</t>
  </si>
  <si>
    <t>HF 2459</t>
  </si>
  <si>
    <t>1)  State Appropriation:  General Fund resources provided to address the needs of salary adjustment.</t>
  </si>
  <si>
    <t>2)  Identified Need:  Department of Management determination of the need prior to the General Assembly</t>
  </si>
  <si>
    <t>3)  Difference:  The total surplus or deficit after matching the need to the resources provided.</t>
  </si>
  <si>
    <t xml:space="preserve">4)  Prorate:   If this equals 100.0%, resources met or exceeded the need, and the balance reverted.  If less  </t>
  </si>
  <si>
    <t>than 100.0%, resources were less than the total need.</t>
  </si>
  <si>
    <t>1)  FY 2003:  The total appropriation included $41.1 million from Regents demutualization funds and the</t>
  </si>
  <si>
    <t xml:space="preserve">2)  FY 2004:  The Board of Regents employees did not directly receive salary funding. The total appropriation </t>
  </si>
  <si>
    <t>SF 516</t>
  </si>
  <si>
    <t>1)  FY 2006:  The total appropriation included the $2.4 million increase from HF 882 (FY 2006 Standing</t>
  </si>
  <si>
    <t>2)  FY 2007:  The total excluded the Board of Regents and Judicial Branch.</t>
  </si>
  <si>
    <t>Notes:</t>
  </si>
  <si>
    <t>Definitions:</t>
  </si>
  <si>
    <t>Salary Adjustment in Iowa</t>
  </si>
  <si>
    <t xml:space="preserve">     appropriating the funds, based on a comparison of budget and projection per each employee’s position.</t>
  </si>
  <si>
    <t>HF 2502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</si>
</sst>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0.0%"/>
    <numFmt numFmtId="167" formatCode="0.0\ \ \ ;"/>
    <numFmt numFmtId="168" formatCode="&quot;$&quot;* #,##0.0;&quot;$&quot;* \-#,##0.0"/>
  </numFmts>
  <fonts count="11">
    <font>
      <sz val="9"/>
      <name val="Arial"/>
      <family val="2"/>
    </font>
    <font>
      <sz val="10"/>
      <name val="Arial"/>
      <family val="2"/>
    </font>
    <font>
      <b/>
      <sz val="14"/>
      <name val="Univers (WN)"/>
    </font>
    <font>
      <sz val="14"/>
      <name val="Univers (WN)"/>
    </font>
    <font>
      <sz val="9"/>
      <name val="Univers (WN)"/>
    </font>
    <font>
      <u/>
      <sz val="9"/>
      <name val="Univers (WN)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2">
    <xf borderId="0" fillId="0" fontId="0" numFmtId="0"/>
    <xf applyAlignment="0" applyBorder="0" applyFill="0" applyFont="0" applyProtection="0" borderId="0" fillId="0" fontId="1" numFmtId="9"/>
  </cellStyleXfs>
  <cellXfs count="117">
    <xf borderId="0" fillId="0" fontId="0" numFmtId="0" xfId="0"/>
    <xf applyAlignment="1" applyBorder="1" applyFill="1" applyFont="1" applyNumberFormat="1" borderId="0" fillId="0" fontId="4" numFmtId="1" xfId="0">
      <alignment horizontal="center"/>
    </xf>
    <xf applyAlignment="1" applyBorder="1" applyFill="1" applyFont="1" applyNumberFormat="1" applyProtection="1" borderId="0" fillId="0" fontId="4" numFmtId="1" xfId="0">
      <alignment horizontal="center"/>
      <protection locked="0"/>
    </xf>
    <xf applyFont="1" borderId="0" fillId="0" fontId="4" numFmtId="0" xfId="0"/>
    <xf applyFont="1" applyNumberFormat="1" borderId="0" fillId="0" fontId="4" numFmtId="165" xfId="0"/>
    <xf applyBorder="1" applyFill="1" applyFont="1" applyNumberFormat="1" borderId="0" fillId="0" fontId="4" numFmtId="165" xfId="0"/>
    <xf applyNumberFormat="1" borderId="0" fillId="0" fontId="0" numFmtId="165" xfId="0"/>
    <xf applyAlignment="1" applyBorder="1" applyFont="1" applyNumberFormat="1" borderId="0" fillId="0" fontId="4" numFmtId="165" xfId="0">
      <alignment horizontal="center"/>
    </xf>
    <xf applyAlignment="1" applyFont="1" applyNumberFormat="1" borderId="0" fillId="0" fontId="3" numFmtId="1" xfId="0">
      <alignment horizontal="center"/>
    </xf>
    <xf applyAlignment="1" applyBorder="1" borderId="0" fillId="0" fontId="0" numFmtId="0" xfId="0">
      <alignment horizontal="left"/>
    </xf>
    <xf applyAlignment="1" applyFont="1" borderId="0" fillId="0" fontId="7" numFmtId="0" xfId="0">
      <alignment horizontal="left"/>
    </xf>
    <xf applyFont="1" borderId="0" fillId="0" fontId="7" numFmtId="0" xfId="0"/>
    <xf applyFont="1" applyNumberFormat="1" borderId="0" fillId="0" fontId="7" numFmtId="165" xfId="0"/>
    <xf applyAlignment="1" applyFont="1" borderId="0" fillId="0" fontId="8" numFmtId="0" xfId="0">
      <alignment horizontal="left"/>
    </xf>
    <xf applyAlignment="1" borderId="0" fillId="0" fontId="0" numFmtId="0" xfId="0"/>
    <xf applyFont="1" borderId="0" fillId="0" fontId="9" numFmtId="0" xfId="0"/>
    <xf applyFont="1" applyNumberFormat="1" borderId="0" fillId="0" fontId="9" numFmtId="165" xfId="0"/>
    <xf applyAlignment="1" applyFont="1" borderId="0" fillId="0" fontId="9" numFmtId="0" xfId="0"/>
    <xf applyAlignment="1" applyFont="1" borderId="0" fillId="0" fontId="9" numFmtId="0" xfId="0">
      <alignment vertical="top"/>
    </xf>
    <xf applyNumberFormat="1" borderId="0" fillId="0" fontId="0" numFmtId="10" xfId="0"/>
    <xf applyAlignment="1" applyBorder="1" applyFont="1" applyNumberFormat="1" borderId="0" fillId="0" fontId="4" numFmtId="1" xfId="0">
      <alignment horizontal="center"/>
    </xf>
    <xf applyBorder="1" applyFont="1" applyNumberFormat="1" borderId="0" fillId="0" fontId="4" numFmtId="165" xfId="0"/>
    <xf applyFont="1" applyNumberFormat="1" borderId="0" fillId="0" fontId="0" numFmtId="165" xfId="0"/>
    <xf applyBorder="1" applyNumberFormat="1" borderId="0" fillId="0" fontId="0" numFmtId="166" xfId="0"/>
    <xf applyAlignment="1" applyFont="1" applyNumberFormat="1" borderId="0" fillId="0" fontId="0" numFmtId="165" xfId="0">
      <alignment horizontal="left"/>
    </xf>
    <xf applyAlignment="1" applyFont="1" applyNumberFormat="1" borderId="0" fillId="0" fontId="9" numFmtId="165" xfId="0">
      <alignment horizontal="left"/>
    </xf>
    <xf applyAlignment="1" applyFont="1" borderId="0" fillId="0" fontId="0" numFmtId="0" xfId="0"/>
    <xf applyAlignment="1" applyFont="1" borderId="0" fillId="0" fontId="0" numFmtId="0" xfId="0">
      <alignment vertical="top"/>
    </xf>
    <xf applyAlignment="1" applyFont="1" borderId="0" fillId="0" fontId="9" numFmtId="0" xfId="0">
      <alignment horizontal="left"/>
    </xf>
    <xf applyAlignment="1" applyFont="1" applyNumberFormat="1" borderId="0" fillId="0" fontId="0" numFmtId="165" xfId="0"/>
    <xf applyFont="1" borderId="0" fillId="0" fontId="10" numFmtId="0" xfId="0"/>
    <xf applyAlignment="1" applyFont="1" borderId="0" fillId="0" fontId="10" numFmtId="0" xfId="0">
      <alignment wrapText="1"/>
    </xf>
    <xf applyAlignment="1" applyBorder="1" applyFont="1" applyNumberFormat="1" borderId="0" fillId="0" fontId="10" numFmtId="1" xfId="0">
      <alignment horizontal="left" vertical="top" wrapText="1"/>
    </xf>
    <xf applyAlignment="1" applyBorder="1" applyFill="1" applyFont="1" applyNumberFormat="1" borderId="0" fillId="0" fontId="4" numFmtId="164" xfId="0">
      <alignment horizontal="right"/>
    </xf>
    <xf applyAlignment="1" applyBorder="1" applyFill="1" applyFont="1" applyNumberFormat="1" applyProtection="1" borderId="0" fillId="0" fontId="4" numFmtId="164" xfId="0">
      <alignment horizontal="right"/>
      <protection locked="0"/>
    </xf>
    <xf applyBorder="1" applyFill="1" applyFont="1" applyNumberFormat="1" applyProtection="1" borderId="0" fillId="0" fontId="4" numFmtId="164" xfId="0">
      <protection locked="0"/>
    </xf>
    <xf applyBorder="1" applyFont="1" applyNumberFormat="1" borderId="0" fillId="0" fontId="4" numFmtId="164" xfId="0"/>
    <xf applyProtection="1" borderId="0" fillId="0" fontId="0" numFmtId="0" xfId="0">
      <protection hidden="1"/>
    </xf>
    <xf applyBorder="1" applyFill="1" applyFont="1" applyNumberFormat="1" borderId="0" fillId="0" fontId="4" numFmtId="164" xfId="0"/>
    <xf applyAlignment="1" applyBorder="1" applyFont="1" applyNumberFormat="1" borderId="0" fillId="0" fontId="4" numFmtId="164" xfId="0">
      <alignment horizontal="right"/>
    </xf>
    <xf applyAlignment="1" applyFont="1" applyNumberFormat="1" applyProtection="1" borderId="0" fillId="0" fontId="2" numFmtId="1" xfId="0">
      <alignment horizontal="centerContinuous"/>
      <protection hidden="1"/>
    </xf>
    <xf applyAlignment="1" applyNumberFormat="1" applyProtection="1" borderId="0" fillId="0" fontId="0" numFmtId="1" xfId="0">
      <alignment horizontal="centerContinuous"/>
      <protection hidden="1"/>
    </xf>
    <xf applyAlignment="1" applyNumberFormat="1" applyProtection="1" borderId="0" fillId="0" fontId="0" numFmtId="165" xfId="0">
      <alignment horizontal="centerContinuous"/>
      <protection hidden="1"/>
    </xf>
    <xf applyAlignment="1" applyFont="1" applyNumberFormat="1" applyProtection="1" borderId="0" fillId="0" fontId="3" numFmtId="165" xfId="0">
      <alignment horizontal="centerContinuous"/>
      <protection hidden="1"/>
    </xf>
    <xf applyNumberFormat="1" applyProtection="1" borderId="0" fillId="0" fontId="0" numFmtId="1" xfId="0">
      <protection hidden="1"/>
    </xf>
    <xf applyFont="1" applyNumberFormat="1" applyProtection="1" borderId="0" fillId="0" fontId="4" numFmtId="1" xfId="0">
      <protection hidden="1"/>
    </xf>
    <xf applyAlignment="1" applyFont="1" applyNumberFormat="1" applyProtection="1" borderId="0" fillId="0" fontId="4" numFmtId="165" xfId="0">
      <alignment horizontal="center" vertical="top"/>
      <protection hidden="1"/>
    </xf>
    <xf applyFont="1" applyNumberFormat="1" applyProtection="1" borderId="0" fillId="0" fontId="4" numFmtId="165" xfId="0">
      <protection hidden="1"/>
    </xf>
    <xf applyAlignment="1" applyFont="1" applyNumberFormat="1" applyProtection="1" borderId="0" fillId="0" fontId="7" numFmtId="165" xfId="0">
      <alignment horizontal="center"/>
      <protection hidden="1"/>
    </xf>
    <xf applyAlignment="1" applyBorder="1" applyFont="1" applyNumberFormat="1" applyProtection="1" borderId="0" fillId="0" fontId="4" numFmtId="165" xfId="0">
      <alignment horizontal="center"/>
      <protection hidden="1"/>
    </xf>
    <xf applyFont="1" applyNumberFormat="1" applyProtection="1" borderId="0" fillId="0" fontId="5" numFmtId="1" xfId="0">
      <protection hidden="1"/>
    </xf>
    <xf applyAlignment="1" applyFont="1" applyNumberFormat="1" applyProtection="1" borderId="0" fillId="0" fontId="4" numFmtId="1" xfId="0">
      <alignment horizontal="center"/>
      <protection hidden="1"/>
    </xf>
    <xf applyAlignment="1" applyFont="1" applyNumberFormat="1" applyProtection="1" borderId="0" fillId="0" fontId="4" numFmtId="165" xfId="0">
      <alignment horizontal="center"/>
      <protection hidden="1"/>
    </xf>
    <xf applyAlignment="1" applyBorder="1" applyFill="1" applyFont="1" applyNumberFormat="1" applyProtection="1" borderId="0" fillId="0" fontId="4" numFmtId="165" xfId="0">
      <alignment horizontal="center"/>
      <protection hidden="1"/>
    </xf>
    <xf applyAlignment="1" applyBorder="1" applyProtection="1" borderId="0" fillId="0" fontId="0" numFmtId="0" xfId="0">
      <alignment horizontal="center"/>
      <protection hidden="1"/>
    </xf>
    <xf applyAlignment="1" applyProtection="1" borderId="0" fillId="0" fontId="0" numFmtId="0" xfId="0">
      <alignment horizontal="center"/>
      <protection hidden="1"/>
    </xf>
    <xf applyAlignment="1" applyFont="1" applyNumberFormat="1" applyProtection="1" borderId="0" fillId="0" fontId="5" numFmtId="1" xfId="0">
      <alignment horizontal="center"/>
      <protection hidden="1"/>
    </xf>
    <xf applyAlignment="1" applyBorder="1" applyFont="1" applyNumberFormat="1" applyProtection="1" borderId="1" fillId="0" fontId="4" numFmtId="165" xfId="0">
      <alignment horizontal="center"/>
      <protection hidden="1"/>
    </xf>
    <xf applyAlignment="1" applyFont="1" applyNumberFormat="1" applyProtection="1" borderId="0" fillId="0" fontId="5" numFmtId="165" xfId="0">
      <alignment horizontal="center"/>
      <protection hidden="1"/>
    </xf>
    <xf applyAlignment="1" applyBorder="1" applyProtection="1" borderId="1" fillId="0" fontId="0" numFmtId="0" xfId="0">
      <alignment horizontal="center"/>
      <protection hidden="1"/>
    </xf>
    <xf applyAlignment="1" applyBorder="1" applyFill="1" applyFont="1" applyNumberFormat="1" applyProtection="1" borderId="0" fillId="0" fontId="4" numFmtId="1" xfId="0">
      <alignment horizontal="center"/>
      <protection hidden="1"/>
    </xf>
    <xf applyAlignment="1" applyBorder="1" applyFill="1" applyFont="1" applyNumberFormat="1" applyProtection="1" borderId="0" fillId="0" fontId="4" numFmtId="168" xfId="0">
      <alignment horizontal="right"/>
      <protection hidden="1"/>
    </xf>
    <xf applyBorder="1" applyFill="1" applyFont="1" applyNumberFormat="1" applyProtection="1" borderId="0" fillId="0" fontId="4" numFmtId="165" xfId="0">
      <protection hidden="1"/>
    </xf>
    <xf applyAlignment="1" applyBorder="1" applyFill="1" applyFont="1" applyNumberFormat="1" applyProtection="1" borderId="0" fillId="0" fontId="4" numFmtId="165" xfId="0">
      <alignment horizontal="right"/>
      <protection hidden="1"/>
    </xf>
    <xf applyBorder="1" applyFill="1" applyFont="1" applyNumberFormat="1" applyProtection="1" borderId="0" fillId="0" fontId="4" numFmtId="1" xfId="0">
      <protection hidden="1"/>
    </xf>
    <xf applyBorder="1" applyFont="1" applyNumberFormat="1" applyProtection="1" borderId="0" fillId="0" fontId="0" numFmtId="166" xfId="1">
      <protection hidden="1"/>
    </xf>
    <xf applyBorder="1" applyProtection="1" borderId="0" fillId="0" fontId="0" numFmtId="0" xfId="0">
      <protection hidden="1"/>
    </xf>
    <xf applyAlignment="1" applyBorder="1" applyProtection="1" borderId="0" fillId="0" fontId="0" numFmtId="0" xfId="0">
      <alignment horizontal="left"/>
      <protection hidden="1"/>
    </xf>
    <xf applyAlignment="1" applyBorder="1" applyFill="1" applyFont="1" applyNumberFormat="1" applyProtection="1" borderId="2" fillId="0" fontId="4" numFmtId="1" xfId="0">
      <alignment horizontal="center"/>
      <protection hidden="1"/>
    </xf>
    <xf applyAlignment="1" applyBorder="1" applyFill="1" applyFont="1" applyNumberFormat="1" applyProtection="1" borderId="2" fillId="0" fontId="4" numFmtId="164" xfId="0">
      <alignment horizontal="right"/>
      <protection hidden="1"/>
    </xf>
    <xf applyBorder="1" applyFill="1" applyFont="1" applyNumberFormat="1" applyProtection="1" borderId="2" fillId="0" fontId="4" numFmtId="165" xfId="0">
      <protection hidden="1"/>
    </xf>
    <xf applyBorder="1" applyFill="1" applyFont="1" applyNumberFormat="1" applyProtection="1" borderId="2" fillId="0" fontId="4" numFmtId="164" xfId="0">
      <protection hidden="1"/>
    </xf>
    <xf applyAlignment="1" applyBorder="1" applyFill="1" applyFont="1" applyNumberFormat="1" applyProtection="1" borderId="2" fillId="0" fontId="4" numFmtId="164" xfId="0">
      <alignment horizontal="center"/>
      <protection hidden="1"/>
    </xf>
    <xf applyBorder="1" applyFill="1" applyFont="1" applyNumberFormat="1" applyProtection="1" borderId="2" fillId="0" fontId="4" numFmtId="1" xfId="0">
      <protection hidden="1"/>
    </xf>
    <xf applyBorder="1" applyFont="1" applyNumberFormat="1" applyProtection="1" borderId="2" fillId="0" fontId="0" numFmtId="166" xfId="1">
      <protection hidden="1"/>
    </xf>
    <xf applyBorder="1" applyProtection="1" borderId="2" fillId="0" fontId="0" numFmtId="0" xfId="0">
      <protection hidden="1"/>
    </xf>
    <xf applyAlignment="1" applyBorder="1" applyProtection="1" borderId="2" fillId="0" fontId="0" numFmtId="0" xfId="0">
      <alignment horizontal="left"/>
      <protection hidden="1"/>
    </xf>
    <xf applyAlignment="1" applyBorder="1" applyFill="1" applyFont="1" applyProtection="1" borderId="0" fillId="0" fontId="4" numFmtId="0" xfId="0">
      <alignment horizontal="center"/>
      <protection hidden="1"/>
    </xf>
    <xf applyAlignment="1" applyBorder="1" applyFill="1" applyFont="1" applyNumberFormat="1" applyProtection="1" borderId="0" fillId="0" fontId="4" numFmtId="164" xfId="0">
      <alignment horizontal="right"/>
      <protection hidden="1"/>
    </xf>
    <xf applyBorder="1" applyFill="1" applyFont="1" applyNumberFormat="1" applyProtection="1" borderId="0" fillId="0" fontId="4" numFmtId="164" xfId="0">
      <protection hidden="1"/>
    </xf>
    <xf applyBorder="1" applyFill="1" applyFont="1" applyNumberFormat="1" applyProtection="1" borderId="0" fillId="0" fontId="4" numFmtId="3" xfId="0">
      <protection hidden="1"/>
    </xf>
    <xf applyAlignment="1" applyBorder="1" applyFill="1" applyFont="1" applyProtection="1" borderId="2" fillId="0" fontId="4" numFmtId="0" xfId="0">
      <alignment horizontal="center"/>
      <protection hidden="1"/>
    </xf>
    <xf applyBorder="1" applyFill="1" applyFont="1" applyNumberFormat="1" applyProtection="1" borderId="2" fillId="0" fontId="4" numFmtId="3" xfId="0">
      <protection hidden="1"/>
    </xf>
    <xf applyBorder="1" applyFont="1" applyNumberFormat="1" applyProtection="1" borderId="0" fillId="0" fontId="4" numFmtId="1" xfId="0">
      <protection hidden="1"/>
    </xf>
    <xf applyBorder="1" applyFont="1" applyNumberFormat="1" applyProtection="1" borderId="0" fillId="0" fontId="4" numFmtId="165" xfId="0">
      <protection hidden="1"/>
    </xf>
    <xf applyBorder="1" applyFont="1" applyNumberFormat="1" applyProtection="1" borderId="0" fillId="0" fontId="4" numFmtId="164" xfId="0">
      <protection hidden="1"/>
    </xf>
    <xf applyAlignment="1" applyBorder="1" applyFont="1" applyNumberFormat="1" applyProtection="1" borderId="2" fillId="0" fontId="4" numFmtId="1" xfId="0">
      <alignment horizontal="left"/>
      <protection hidden="1"/>
    </xf>
    <xf applyBorder="1" applyFont="1" applyNumberFormat="1" applyProtection="1" borderId="2" fillId="0" fontId="4" numFmtId="165" xfId="0">
      <protection hidden="1"/>
    </xf>
    <xf applyBorder="1" applyFont="1" applyNumberFormat="1" applyProtection="1" borderId="2" fillId="0" fontId="4" numFmtId="164" xfId="0">
      <protection hidden="1"/>
    </xf>
    <xf applyBorder="1" applyFont="1" applyNumberFormat="1" applyProtection="1" borderId="2" fillId="0" fontId="4" numFmtId="1" xfId="0">
      <protection hidden="1"/>
    </xf>
    <xf applyFont="1" applyNumberFormat="1" applyProtection="1" borderId="0" fillId="0" fontId="4" numFmtId="164" xfId="0">
      <protection hidden="1"/>
    </xf>
    <xf applyBorder="1" applyFont="1" applyNumberFormat="1" borderId="0" fillId="0" fontId="4" numFmtId="1" xfId="0"/>
    <xf applyAlignment="1" applyBorder="1" applyFont="1" applyNumberFormat="1" borderId="0" fillId="0" fontId="4" numFmtId="164" xfId="0">
      <alignment horizontal="center" vertical="top"/>
    </xf>
    <xf applyBorder="1" applyNumberFormat="1" borderId="0" fillId="0" fontId="0" numFmtId="0" xfId="0"/>
    <xf applyBorder="1" borderId="0" fillId="0" fontId="0" numFmtId="0" xfId="0"/>
    <xf applyBorder="1" applyNumberFormat="1" borderId="0" fillId="0" fontId="0" numFmtId="167" xfId="0"/>
    <xf applyBorder="1" applyNumberFormat="1" borderId="0" fillId="0" fontId="0" numFmtId="10" xfId="0"/>
    <xf applyBorder="1" applyFill="1" applyFont="1" applyNumberFormat="1" applyProtection="1" borderId="0" fillId="0" fontId="4" numFmtId="165" xfId="0">
      <protection locked="0"/>
    </xf>
    <xf applyBorder="1" applyNumberFormat="1" borderId="0" fillId="0" fontId="0" numFmtId="164" xfId="0"/>
    <xf applyBorder="1" applyNumberFormat="1" borderId="0" fillId="0" fontId="0" numFmtId="165" xfId="0"/>
    <xf applyAlignment="1" applyBorder="1" applyFill="1" applyFont="1" applyNumberFormat="1" borderId="0" fillId="0" fontId="0" numFmtId="164" xfId="0">
      <alignment horizontal="center"/>
    </xf>
    <xf applyBorder="1" applyFill="1" applyNumberFormat="1" borderId="0" fillId="0" fontId="0" numFmtId="164" xfId="0"/>
    <xf applyAlignment="1" applyFont="1" borderId="0" fillId="0" fontId="0" numFmtId="0" xfId="0">
      <alignment horizontal="left"/>
    </xf>
    <xf applyAlignment="1" borderId="0" fillId="0" fontId="0" numFmtId="0" xfId="0"/>
    <xf applyFont="1" borderId="0" fillId="0" fontId="8" numFmtId="0" xfId="0"/>
    <xf applyAlignment="1" applyFont="1" applyNumberFormat="1" borderId="0" fillId="0" fontId="9" numFmtId="165" xfId="0"/>
    <xf applyAlignment="1" applyBorder="1" applyFill="1" borderId="0" fillId="0" fontId="0" numFmtId="0" xfId="0">
      <alignment horizontal="left"/>
    </xf>
    <xf applyAlignment="1" applyFont="1" applyNumberFormat="1" borderId="0" fillId="0" fontId="0" numFmtId="165" xfId="0">
      <alignment horizontal="left" indent="2" vertical="top" wrapText="1"/>
    </xf>
    <xf applyAlignment="1" borderId="0" fillId="0" fontId="0" numFmtId="0" xfId="0">
      <alignment horizontal="left" indent="2" vertical="top" wrapText="1"/>
    </xf>
    <xf applyAlignment="1" applyFont="1" borderId="0" fillId="0" fontId="0" numFmtId="0" xfId="0">
      <alignment horizontal="left"/>
    </xf>
    <xf applyAlignment="1" applyFont="1" borderId="0" fillId="0" fontId="6" numFmtId="0" xfId="0">
      <alignment horizontal="left"/>
    </xf>
    <xf applyAlignment="1" applyFont="1" applyNumberFormat="1" borderId="0" fillId="0" fontId="0" numFmtId="1" xfId="0">
      <alignment horizontal="left"/>
    </xf>
    <xf applyAlignment="1" applyFont="1" borderId="0" fillId="0" fontId="0" numFmtId="0" xfId="0">
      <alignment horizontal="left" indent="2" vertical="top" wrapText="1"/>
    </xf>
    <xf applyAlignment="1" applyFont="1" borderId="0" fillId="0" fontId="0" numFmtId="0" xfId="0">
      <alignment horizontal="left" vertical="top"/>
    </xf>
    <xf applyAlignment="1" applyFont="1" borderId="0" fillId="0" fontId="0" numFmtId="0" xfId="0">
      <alignment horizontal="left" wrapText="1"/>
    </xf>
    <xf applyAlignment="1" borderId="0" fillId="0" fontId="0" numFmtId="0" xfId="0">
      <alignment wrapText="1"/>
    </xf>
    <xf applyAlignment="1" applyFont="1" borderId="0" fillId="0" fontId="0" numFmtId="0" xfId="0">
      <alignment horizontal="left" vertical="top" wrapText="1"/>
    </xf>
  </cellXfs>
  <cellStyles count="2">
    <cellStyle builtinId="0" name="Normal" xfId="0"/>
    <cellStyle builtinId="5" name="Percent" xfId="1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R48"/>
  <sheetViews>
    <sheetView showGridLines="0" tabSelected="1" workbookViewId="0" zoomScaleNormal="100">
      <selection activeCell="P6" sqref="P6:Q27"/>
    </sheetView>
  </sheetViews>
  <sheetFormatPr defaultRowHeight="12"/>
  <cols>
    <col min="1" max="1" customWidth="true" width="10.0" collapsed="false"/>
    <col min="2" max="2" customWidth="true" width="1.7109375" collapsed="false"/>
    <col min="3" max="3" customWidth="true" style="6" width="14.42578125" collapsed="false"/>
    <col min="4" max="4" customWidth="true" style="6" width="1.7109375" collapsed="false"/>
    <col min="5" max="5" customWidth="true" style="6" width="12.140625" collapsed="false"/>
    <col min="6" max="6" customWidth="true" style="6" width="1.7109375" collapsed="false"/>
    <col min="7" max="7" customWidth="true" style="6" width="13.5703125" collapsed="false"/>
    <col min="8" max="8" customWidth="true" style="6" width="1.7109375" collapsed="false"/>
    <col min="9" max="9" customWidth="true" style="6" width="13.0" collapsed="false"/>
    <col min="10" max="10" customWidth="true" width="1.7109375" collapsed="false"/>
    <col min="11" max="11" customWidth="true" width="10.7109375" collapsed="false"/>
    <col min="12" max="12" customWidth="true" width="1.7109375" collapsed="false"/>
    <col min="13" max="13" customWidth="true" width="10.0" collapsed="false"/>
    <col min="14" max="14" customWidth="true" width="7.7109375" collapsed="false"/>
  </cols>
  <sheetData>
    <row ht="18" r="1" spans="1:17">
      <c r="A1" s="110" t="s">
        <v>70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7">
      <c r="A2" s="111" t="s">
        <v>37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customHeight="1" ht="7.5" r="3" spans="1:17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customHeight="1" ht="10.5" r="4" spans="1:17">
      <c r="A4" s="40"/>
      <c r="B4" s="41"/>
      <c r="C4" s="42"/>
      <c r="D4" s="42"/>
      <c r="E4" s="43"/>
      <c r="F4" s="42"/>
      <c r="G4" s="42"/>
      <c r="H4" s="42"/>
      <c r="I4" s="42"/>
      <c r="J4" s="44"/>
      <c r="K4" s="37"/>
      <c r="L4" s="37"/>
      <c r="M4" s="37"/>
    </row>
    <row r="5" spans="1:17">
      <c r="A5" s="45"/>
      <c r="B5" s="45"/>
      <c r="C5" s="46" t="s">
        <v>31</v>
      </c>
      <c r="D5" s="47"/>
      <c r="E5" s="47"/>
      <c r="F5" s="47"/>
      <c r="G5" s="48" t="s">
        <v>6</v>
      </c>
      <c r="H5" s="47"/>
      <c r="I5" s="49" t="s">
        <v>4</v>
      </c>
      <c r="J5" s="50"/>
      <c r="K5" s="37"/>
      <c r="L5" s="37"/>
      <c r="M5" s="37"/>
    </row>
    <row r="6" spans="1:17">
      <c r="A6" s="51" t="s">
        <v>0</v>
      </c>
      <c r="B6" s="51"/>
      <c r="C6" s="46" t="s">
        <v>7</v>
      </c>
      <c r="D6" s="52"/>
      <c r="E6" s="52" t="s">
        <v>3</v>
      </c>
      <c r="F6" s="52"/>
      <c r="G6" s="48" t="s">
        <v>24</v>
      </c>
      <c r="H6" s="52"/>
      <c r="I6" s="53" t="s">
        <v>25</v>
      </c>
      <c r="J6" s="51"/>
      <c r="K6" s="54"/>
      <c r="L6" s="55"/>
      <c r="M6" s="55" t="s">
        <v>6</v>
      </c>
    </row>
    <row r="7" spans="1:17">
      <c r="A7" s="57" t="s">
        <v>1</v>
      </c>
      <c r="B7" s="56"/>
      <c r="C7" s="57" t="s">
        <v>2</v>
      </c>
      <c r="D7" s="58"/>
      <c r="E7" s="57" t="s">
        <v>4</v>
      </c>
      <c r="F7" s="58"/>
      <c r="G7" s="57" t="s">
        <v>5</v>
      </c>
      <c r="H7" s="58"/>
      <c r="I7" s="57" t="s">
        <v>26</v>
      </c>
      <c r="J7" s="51"/>
      <c r="K7" s="59" t="s">
        <v>28</v>
      </c>
      <c r="L7" s="55"/>
      <c r="M7" s="59" t="s">
        <v>7</v>
      </c>
    </row>
    <row r="8" spans="1:17">
      <c r="A8" s="60">
        <f>LARGE(Data!$A$2:$A$102,14)</f>
        <v>2006</v>
      </c>
      <c r="B8" s="60"/>
      <c r="C8" s="61">
        <f>INDEX(Data!$A$2:$G$102,MATCH($A8,Data!$A:$A,0),2)</f>
        <v>39.6</v>
      </c>
      <c r="D8" s="62"/>
      <c r="E8" s="61">
        <f>INDEX(Data!$A$2:$G$102,MATCH($A8,Data!$A:$A,0),3)</f>
        <v>29</v>
      </c>
      <c r="F8" s="62"/>
      <c r="G8" s="61">
        <f>INDEX(Data!$A$2:$G$102,MATCH($A8,Data!$A:$A,0),4)</f>
        <v>57</v>
      </c>
      <c r="H8" s="63"/>
      <c r="I8" s="61">
        <f>INDEX(Data!$A$2:$G$102,MATCH($A8,Data!$A:$A,0),5)</f>
        <v>-28</v>
      </c>
      <c r="J8" s="64"/>
      <c r="K8" s="65">
        <f>INDEX(Data!$A$2:$G$102,MATCH($A8,Data!$A$2:$A$25,0),6)</f>
        <v>0.56000000000000005</v>
      </c>
      <c r="L8" s="66"/>
      <c r="M8" s="67" t="str">
        <f>INDEX(Data!$A$2:$G$102,MATCH($A8,Data!$A$2:$A$25,0),7)</f>
        <v>HF 881</v>
      </c>
      <c r="P8" s="61"/>
      <c r="Q8" s="19"/>
    </row>
    <row r="9" spans="1:17">
      <c r="A9" s="68">
        <f>LARGE(Data!$A$2:$A$102,13)</f>
        <v>2007</v>
      </c>
      <c r="B9" s="68"/>
      <c r="C9" s="69" t="str">
        <f>INDEX(Data!$A$2:$G$102,MATCH($A9,Data!$A:$A,0),2)</f>
        <v>NA</v>
      </c>
      <c r="D9" s="70"/>
      <c r="E9" s="69">
        <f>INDEX(Data!$A$2:$G$102,MATCH($A9,Data!$A:$A,0),3)</f>
        <v>106.8</v>
      </c>
      <c r="F9" s="71"/>
      <c r="G9" s="69">
        <f>INDEX(Data!$A$2:$G$102,MATCH($A9,Data!$A:$A,0),4)</f>
        <v>107</v>
      </c>
      <c r="H9" s="72"/>
      <c r="I9" s="69">
        <f>INDEX(Data!$A$2:$G$102,MATCH($A9,Data!$A:$A,0),5)</f>
        <v>-0.20000000000000284</v>
      </c>
      <c r="J9" s="73"/>
      <c r="K9" s="74">
        <f>INDEX(Data!$A$2:$G$102,MATCH($A9,Data!$A$2:$A$25,0),6)</f>
        <v>0.49099999999999999</v>
      </c>
      <c r="L9" s="75"/>
      <c r="M9" s="76" t="str">
        <f>INDEX(Data!$A$2:$G$102,MATCH($A9,Data!$A$2:$A$25,0),7)</f>
        <v>HF 2797</v>
      </c>
      <c r="P9" s="69"/>
    </row>
    <row r="10" spans="1:17">
      <c r="A10" s="60">
        <f>LARGE(Data!$A$2:$A$102,12)</f>
        <v>2008</v>
      </c>
      <c r="B10" s="77"/>
      <c r="C10" s="78">
        <f>INDEX(Data!$A$2:$G$102,MATCH($A10,Data!$A:$A,0),2)</f>
        <v>88.7</v>
      </c>
      <c r="D10" s="62"/>
      <c r="E10" s="78">
        <f>INDEX(Data!$A$2:$G$102,MATCH($A10,Data!$A:$A,0),3)</f>
        <v>88.1</v>
      </c>
      <c r="F10" s="78"/>
      <c r="G10" s="78">
        <f>INDEX(Data!$A$2:$G$102,MATCH($A10,Data!$A:$A,0),4)</f>
        <v>95.8</v>
      </c>
      <c r="H10" s="79"/>
      <c r="I10" s="78">
        <f>INDEX(Data!$A$2:$G$102,MATCH($A10,Data!$A:$A,0),5)</f>
        <v>-7.7000000000000028</v>
      </c>
      <c r="J10" s="80"/>
      <c r="K10" s="65">
        <f>INDEX(Data!$A$2:$G$102,MATCH($A10,Data!$A$2:$A$25,0),6)</f>
        <v>0.998</v>
      </c>
      <c r="L10" s="66"/>
      <c r="M10" s="67" t="str">
        <f>INDEX(Data!$A$2:$G$102,MATCH($A10,Data!$A$2:$A$25,0),7)</f>
        <v>SF 601</v>
      </c>
      <c r="P10" s="78"/>
    </row>
    <row r="11" spans="1:17">
      <c r="A11" s="60">
        <f>LARGE(Data!$A$2:$A$102,11)</f>
        <v>2009</v>
      </c>
      <c r="B11" s="77"/>
      <c r="C11" s="78" t="str">
        <f>INDEX(Data!$A$2:$G$102,MATCH($A11,Data!$A:$A,0),2)</f>
        <v>NA</v>
      </c>
      <c r="D11" s="62"/>
      <c r="E11" s="78">
        <f>INDEX(Data!$A$2:$G$102,MATCH($A11,Data!$A:$A,0),3)</f>
        <v>0</v>
      </c>
      <c r="F11" s="78"/>
      <c r="G11" s="78">
        <f>INDEX(Data!$A$2:$G$102,MATCH($A11,Data!$A:$A,0),4)</f>
        <v>55.8</v>
      </c>
      <c r="H11" s="79"/>
      <c r="I11" s="78">
        <f>INDEX(Data!$A$2:$G$102,MATCH($A11,Data!$A:$A,0),5)</f>
        <v>-55.8</v>
      </c>
      <c r="J11" s="80"/>
      <c r="K11" s="65">
        <f>INDEX(Data!$A$2:$G$102,MATCH($A11,Data!$A$2:$A$25,0),6)</f>
        <v>0.92</v>
      </c>
      <c r="L11" s="66"/>
      <c r="M11" s="67" t="str">
        <f>INDEX(Data!$A$2:$G$102,MATCH($A11,Data!$A$2:$A$25,0),7)</f>
        <v>HF 2700</v>
      </c>
      <c r="P11" s="78"/>
    </row>
    <row r="12" spans="1:17">
      <c r="A12" s="68">
        <f>LARGE(Data!$A$2:$A$102,10)</f>
        <v>2010</v>
      </c>
      <c r="B12" s="81"/>
      <c r="C12" s="69">
        <f>INDEX(Data!$A$2:$G$102,MATCH($A12,Data!$A:$A,0),2)</f>
        <v>0</v>
      </c>
      <c r="D12" s="70"/>
      <c r="E12" s="69">
        <f>INDEX(Data!$A$2:$G$102,MATCH($A12,Data!$A:$A,0),3)</f>
        <v>0</v>
      </c>
      <c r="F12" s="69"/>
      <c r="G12" s="69">
        <f>INDEX(Data!$A$2:$G$102,MATCH($A12,Data!$A:$A,0),4)</f>
        <v>77.7</v>
      </c>
      <c r="H12" s="71"/>
      <c r="I12" s="69">
        <f>INDEX(Data!$A$2:$G$102,MATCH($A12,Data!$A:$A,0),5)</f>
        <v>-77.7</v>
      </c>
      <c r="J12" s="82"/>
      <c r="K12" s="74">
        <f>INDEX(Data!$A$2:$G$102,MATCH($A12,Data!$A$2:$A$25,0),6)</f>
        <v>0</v>
      </c>
      <c r="L12" s="75"/>
      <c r="M12" s="76" t="str">
        <f>INDEX(Data!$A$2:$G$102,MATCH($A12,Data!$A$2:$A$25,0),7)</f>
        <v>SF 478</v>
      </c>
      <c r="P12" s="69"/>
    </row>
    <row r="13" spans="1:17">
      <c r="A13" s="60">
        <f>LARGE(Data!$A$2:$A$102,9)</f>
        <v>2011</v>
      </c>
      <c r="B13" s="83"/>
      <c r="C13" s="78">
        <f>INDEX(Data!$A$2:$G$102,MATCH($A13,Data!$A:$A,0),2)</f>
        <v>0</v>
      </c>
      <c r="D13" s="84"/>
      <c r="E13" s="78">
        <f>INDEX(Data!$A$2:$G$102,MATCH($A13,Data!$A:$A,0),3)</f>
        <v>0</v>
      </c>
      <c r="F13" s="85"/>
      <c r="G13" s="78">
        <f>INDEX(Data!$A$2:$G$102,MATCH($A13,Data!$A:$A,0),4)</f>
        <v>89.2</v>
      </c>
      <c r="H13" s="85"/>
      <c r="I13" s="78">
        <f>INDEX(Data!$A$2:$G$102,MATCH($A13,Data!$A:$A,0),5)</f>
        <v>-89.2</v>
      </c>
      <c r="J13" s="80"/>
      <c r="K13" s="65">
        <f>INDEX(Data!$A$2:$G$102,MATCH($A13,Data!$A$2:$A$25,0),6)</f>
        <v>0</v>
      </c>
      <c r="L13" s="66"/>
      <c r="M13" s="67" t="str">
        <f>INDEX(Data!$A$2:$G$102,MATCH($A13,Data!$A$2:$A$25,0),7)</f>
        <v>HF 2531</v>
      </c>
      <c r="P13" s="78"/>
    </row>
    <row r="14" spans="1:17">
      <c r="A14" s="60">
        <f>LARGE(Data!$A$2:$A$102,8)</f>
        <v>2012</v>
      </c>
      <c r="B14" s="83"/>
      <c r="C14" s="78">
        <f>INDEX(Data!$A$2:$G$102,MATCH($A14,Data!$A:$A,0),2)</f>
        <v>0</v>
      </c>
      <c r="D14" s="84"/>
      <c r="E14" s="78">
        <f>INDEX(Data!$A$2:$G$102,MATCH($A14,Data!$A:$A,0),3)</f>
        <v>0</v>
      </c>
      <c r="F14" s="85"/>
      <c r="G14" s="78">
        <f>INDEX(Data!$A$2:$G$102,MATCH($A14,Data!$A:$A,0),4)</f>
        <v>79.900000000000006</v>
      </c>
      <c r="H14" s="85"/>
      <c r="I14" s="78">
        <f>INDEX(Data!$A$2:$G$102,MATCH($A14,Data!$A:$A,0),5)</f>
        <v>-79.900000000000006</v>
      </c>
      <c r="J14" s="80"/>
      <c r="K14" s="65">
        <f>INDEX(Data!$A$2:$G$102,MATCH($A14,Data!$A$2:$A$25,0),6)</f>
        <v>0</v>
      </c>
      <c r="L14" s="66"/>
      <c r="M14" s="67" t="str">
        <f>INDEX(Data!$A$2:$G$102,MATCH($A14,Data!$A$2:$A$25,0),7)</f>
        <v>SF 533</v>
      </c>
      <c r="P14" s="78"/>
    </row>
    <row r="15" spans="1:17">
      <c r="A15" s="68">
        <f>LARGE(Data!$A$2:$A$102,7)</f>
        <v>2013</v>
      </c>
      <c r="B15" s="86"/>
      <c r="C15" s="69">
        <f>INDEX(Data!$A$2:$G$102,MATCH($A15,Data!$A:$A,0),2)</f>
        <v>0</v>
      </c>
      <c r="D15" s="87"/>
      <c r="E15" s="69">
        <f>INDEX(Data!$A$2:$G$102,MATCH($A15,Data!$A:$A,0),3)</f>
        <v>0</v>
      </c>
      <c r="F15" s="88"/>
      <c r="G15" s="69">
        <f>INDEX(Data!$A$2:$G$102,MATCH($A15,Data!$A:$A,0),4)</f>
        <v>26.9</v>
      </c>
      <c r="H15" s="88"/>
      <c r="I15" s="69">
        <f>INDEX(Data!$A$2:$G$102,MATCH($A15,Data!$A:$A,0),5)</f>
        <v>-26.9</v>
      </c>
      <c r="J15" s="89"/>
      <c r="K15" s="74">
        <f>INDEX(Data!$A$2:$G$102,MATCH($A15,Data!$A$2:$A$25,0),6)</f>
        <v>0</v>
      </c>
      <c r="L15" s="75"/>
      <c r="M15" s="76" t="str">
        <f>INDEX(Data!$A$2:$G$102,MATCH($A15,Data!$A$2:$A$25,0),7)</f>
        <v>SF 533</v>
      </c>
      <c r="P15" s="69"/>
    </row>
    <row r="16" spans="1:17">
      <c r="A16" s="60">
        <f>LARGE(Data!$A$2:$A$102,6)</f>
        <v>2014</v>
      </c>
      <c r="B16" s="66"/>
      <c r="C16" s="78">
        <f>INDEX(Data!$A$2:$G$102,MATCH($A16,Data!$A:$A,0),2)</f>
        <v>0</v>
      </c>
      <c r="D16" s="84"/>
      <c r="E16" s="78">
        <f>INDEX(Data!$A$2:$G$102,MATCH($A16,Data!$A:$A,0),3)</f>
        <v>0</v>
      </c>
      <c r="F16" s="85"/>
      <c r="G16" s="78">
        <f>INDEX(Data!$A$2:$G$102,MATCH($A16,Data!$A:$A,0),4)</f>
        <v>33.700000000000003</v>
      </c>
      <c r="H16" s="85"/>
      <c r="I16" s="78">
        <f>INDEX(Data!$A$2:$G$102,MATCH($A16,Data!$A:$A,0),5)</f>
        <v>-33.700000000000003</v>
      </c>
      <c r="J16" s="83"/>
      <c r="K16" s="65">
        <f>INDEX(Data!$A$2:$G$102,MATCH($A16,Data!$A$2:$A$25,0),6)</f>
        <v>0</v>
      </c>
      <c r="L16" s="66"/>
      <c r="M16" s="67" t="str">
        <f>INDEX(Data!$A$2:$G$102,MATCH($A16,Data!$A$2:$A$25,0),7)</f>
        <v>SF 452</v>
      </c>
      <c r="P16" s="78"/>
    </row>
    <row r="17" spans="1:16">
      <c r="A17" s="60">
        <f>LARGE(Data!$A$2:$A$102,5)</f>
        <v>2015</v>
      </c>
      <c r="B17" s="66"/>
      <c r="C17" s="78">
        <f>INDEX(Data!$A$2:$G$102,MATCH($A17,Data!$A:$A,0),2)</f>
        <v>0</v>
      </c>
      <c r="D17" s="84"/>
      <c r="E17" s="78">
        <f>INDEX(Data!$A$2:$G$102,MATCH($A17,Data!$A:$A,0),3)</f>
        <v>0</v>
      </c>
      <c r="F17" s="85"/>
      <c r="G17" s="78">
        <f>INDEX(Data!$A$2:$G$102,MATCH($A17,Data!$A:$A,0),4)</f>
        <v>48.3</v>
      </c>
      <c r="H17" s="85"/>
      <c r="I17" s="78">
        <f>INDEX(Data!$A$2:$G$102,MATCH($A17,Data!$A:$A,0),5)</f>
        <v>-48.3</v>
      </c>
      <c r="J17" s="83"/>
      <c r="K17" s="65">
        <f>INDEX(Data!$A$2:$G$102,MATCH($A17,Data!$A$2:$A$25,0),6)</f>
        <v>0</v>
      </c>
      <c r="L17" s="66"/>
      <c r="M17" s="67" t="str">
        <f>INDEX(Data!$A$2:$G$102,MATCH($A17,Data!$A$2:$A$25,0),7)</f>
        <v>SF 452</v>
      </c>
      <c r="P17" s="78"/>
    </row>
    <row r="18" spans="1:16">
      <c r="A18" s="68">
        <f>LARGE(Data!$A$2:$A$102,4)</f>
        <v>2016</v>
      </c>
      <c r="B18" s="75"/>
      <c r="C18" s="69">
        <f>INDEX(Data!$A$2:$G$102,MATCH($A18,Data!$A:$A,0),2)</f>
        <v>0</v>
      </c>
      <c r="D18" s="87"/>
      <c r="E18" s="69">
        <f>INDEX(Data!$A$2:$G$102,MATCH($A18,Data!$A:$A,0),3)</f>
        <v>0</v>
      </c>
      <c r="F18" s="88"/>
      <c r="G18" s="69">
        <f>INDEX(Data!$A$2:$G$102,MATCH($A18,Data!$A:$A,0),4)</f>
        <v>63.2</v>
      </c>
      <c r="H18" s="88"/>
      <c r="I18" s="69">
        <f>INDEX(Data!$A$2:$G$102,MATCH($A18,Data!$A:$A,0),5)</f>
        <v>-63.2</v>
      </c>
      <c r="J18" s="89"/>
      <c r="K18" s="74">
        <f>INDEX(Data!$A$2:$G$102,MATCH($A18,Data!$A$2:$A$25,0),6)</f>
        <v>0</v>
      </c>
      <c r="L18" s="75"/>
      <c r="M18" s="76" t="str">
        <f>INDEX(Data!$A$2:$G$102,MATCH($A18,Data!$A$2:$A$25,0),7)</f>
        <v>SF 510</v>
      </c>
      <c r="O18" s="37"/>
      <c r="P18" s="69"/>
    </row>
    <row r="19" spans="1:16">
      <c r="A19" s="60">
        <f>LARGE(Data!$A$2:$A$102,3)</f>
        <v>2017</v>
      </c>
      <c r="B19" s="37"/>
      <c r="C19" s="78">
        <f>INDEX(Data!$A$2:$G$102,MATCH($A19,Data!$A:$A,0),2)</f>
        <v>0</v>
      </c>
      <c r="D19" s="47"/>
      <c r="E19" s="78">
        <f>INDEX(Data!$A$2:$G$102,MATCH($A19,Data!$A:$A,0),3)</f>
        <v>0</v>
      </c>
      <c r="F19" s="90"/>
      <c r="G19" s="78">
        <f>INDEX(Data!$A$2:$G$102,MATCH($A19,Data!$A:$A,0),4)</f>
        <v>74.400000000000006</v>
      </c>
      <c r="H19" s="90"/>
      <c r="I19" s="78">
        <f>INDEX(Data!$A$2:$G$102,MATCH($A19,Data!$A:$A,0),5)</f>
        <v>-74.400000000000006</v>
      </c>
      <c r="J19" s="45"/>
      <c r="K19" s="65">
        <f>INDEX(Data!$A$2:$G$102,MATCH($A19,Data!$A$2:$A$25,0),6)</f>
        <v>0</v>
      </c>
      <c r="L19" s="37"/>
      <c r="M19" s="67" t="str">
        <f>INDEX(Data!$A$2:$G$102,MATCH($A19,Data!$A$2:$A$25,0),7)</f>
        <v>HF 2459</v>
      </c>
      <c r="P19" s="78"/>
    </row>
    <row r="20" spans="1:16">
      <c r="A20" s="60">
        <f>LARGE(Data!$A$2:$A$102,2)</f>
        <v>2018</v>
      </c>
      <c r="B20" s="37"/>
      <c r="C20" s="78">
        <f>INDEX(Data!$A$2:$G$102,MATCH($A20,Data!$A:$A,0),2)</f>
        <v>0</v>
      </c>
      <c r="D20" s="47"/>
      <c r="E20" s="78">
        <f>INDEX(Data!$A$2:$G$102,MATCH($A20,Data!$A:$A,0),3)</f>
        <v>0</v>
      </c>
      <c r="F20" s="90"/>
      <c r="G20" s="78">
        <f>INDEX(Data!$A$2:$G$102,MATCH($A20,Data!$A:$A,0),4)</f>
        <v>31.4</v>
      </c>
      <c r="H20" s="90"/>
      <c r="I20" s="78">
        <f>INDEX(Data!$A$2:$G$102,MATCH($A20,Data!$A:$A,0),5)</f>
        <v>-31.4</v>
      </c>
      <c r="J20" s="45"/>
      <c r="K20" s="65">
        <f>INDEX(Data!$A$2:$G$102,MATCH($A20,Data!$A$2:$A$25,0),6)</f>
        <v>0</v>
      </c>
      <c r="L20" s="37"/>
      <c r="M20" s="67" t="str">
        <f>INDEX(Data!$A$2:$G$102,MATCH($A20,Data!$A$2:$A$25,0),7)</f>
        <v>SF 516</v>
      </c>
      <c r="P20" s="78"/>
    </row>
    <row r="21" spans="1:16">
      <c r="A21" s="60">
        <f>LARGE(Data!$A$2:$A$102,1)</f>
        <v>2019</v>
      </c>
      <c r="B21" s="37"/>
      <c r="C21" s="101">
        <f>INDEX(Data!$A$2:$G$102,MATCH($A21,Data!$A:$A,0),2)</f>
        <v>0</v>
      </c>
      <c r="D21" s="98"/>
      <c r="E21" s="101">
        <f>INDEX(Data!$A$2:$G$102,MATCH($A21,Data!$A:$A,0),3)</f>
        <v>0</v>
      </c>
      <c r="F21" s="99"/>
      <c r="G21" s="101">
        <f>INDEX(Data!$A$2:$G$102,MATCH($A21,Data!$A:$A,0),4)</f>
        <v>0</v>
      </c>
      <c r="H21" s="106"/>
      <c r="I21" s="101">
        <f>INDEX(Data!$A$2:$G$102,MATCH($A21,Data!$A:$A,0),5)</f>
        <v>0</v>
      </c>
      <c r="J21" s="45"/>
      <c r="K21" s="65">
        <v>0</v>
      </c>
      <c r="L21" s="37"/>
      <c r="M21" s="67" t="s">
        <v>72</v>
      </c>
      <c r="P21" s="23"/>
    </row>
    <row r="22" spans="1:16">
      <c r="A22" s="60"/>
      <c r="B22" s="37"/>
      <c r="C22" s="78"/>
      <c r="D22" s="47"/>
      <c r="E22" s="78"/>
      <c r="F22" s="90"/>
      <c r="G22" s="78"/>
      <c r="H22" s="90"/>
      <c r="I22" s="78"/>
      <c r="J22" s="45"/>
      <c r="K22" s="65"/>
      <c r="L22" s="37"/>
      <c r="M22" s="67"/>
    </row>
    <row r="23" spans="1:16">
      <c r="A23" s="104" t="s">
        <v>69</v>
      </c>
      <c r="B23" s="3"/>
      <c r="C23" s="4"/>
      <c r="D23" s="4"/>
      <c r="E23" s="4"/>
      <c r="F23" s="4"/>
      <c r="G23" s="4"/>
      <c r="H23" s="4"/>
      <c r="I23" s="4"/>
      <c r="J23" s="3"/>
    </row>
    <row r="24" spans="1:16">
      <c r="A24" s="26" t="s">
        <v>58</v>
      </c>
      <c r="B24" s="11"/>
      <c r="C24" s="12"/>
      <c r="D24" s="12"/>
      <c r="E24" s="12"/>
      <c r="F24" s="12"/>
      <c r="G24" s="12"/>
      <c r="H24" s="12"/>
      <c r="I24" s="12"/>
      <c r="J24" s="11"/>
      <c r="K24" s="11"/>
      <c r="L24" s="11"/>
      <c r="M24" s="11"/>
    </row>
    <row customHeight="1" ht="5.25" r="25" spans="1:16">
      <c r="A25" s="13"/>
      <c r="B25" s="11"/>
      <c r="C25" s="12"/>
      <c r="D25" s="12"/>
      <c r="E25" s="12"/>
      <c r="F25" s="12"/>
      <c r="G25" s="12"/>
      <c r="H25" s="12"/>
      <c r="I25" s="12"/>
      <c r="J25" s="11"/>
      <c r="K25" s="11"/>
      <c r="L25" s="11"/>
      <c r="M25" s="11"/>
    </row>
    <row r="26" spans="1:16">
      <c r="A26" s="109" t="s">
        <v>59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1"/>
    </row>
    <row r="27" spans="1:16">
      <c r="A27" s="116" t="s">
        <v>71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5"/>
    </row>
    <row customHeight="1" ht="6.75" r="28" spans="1:16">
      <c r="A28" s="10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6">
      <c r="A29" s="102" t="s">
        <v>60</v>
      </c>
      <c r="B29" s="11"/>
      <c r="C29" s="12"/>
      <c r="D29" s="12"/>
      <c r="E29" s="12"/>
      <c r="F29" s="12"/>
      <c r="G29" s="12"/>
      <c r="H29" s="12"/>
      <c r="I29" s="12"/>
      <c r="J29" s="11"/>
      <c r="K29" s="11"/>
      <c r="L29" s="11"/>
      <c r="M29" s="11"/>
    </row>
    <row customHeight="1" ht="3" r="30" spans="1:16">
      <c r="A30" s="13"/>
      <c r="B30" s="11"/>
      <c r="C30" s="12"/>
      <c r="D30" s="12"/>
      <c r="E30" s="12"/>
      <c r="F30" s="12"/>
      <c r="G30" s="12"/>
      <c r="H30" s="12"/>
      <c r="I30" s="12"/>
      <c r="J30" s="11"/>
      <c r="K30" s="11"/>
      <c r="L30" s="11"/>
      <c r="M30" s="11"/>
    </row>
    <row r="31" spans="1:16">
      <c r="A31" s="114" t="s">
        <v>61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5"/>
    </row>
    <row r="32" spans="1:16">
      <c r="A32" s="112" t="s">
        <v>62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3"/>
    </row>
    <row r="33" spans="1:14">
      <c r="A33" s="3"/>
      <c r="B33" s="3"/>
      <c r="C33" s="4"/>
      <c r="D33" s="4"/>
      <c r="E33" s="4"/>
      <c r="F33" s="4"/>
      <c r="G33" s="4"/>
      <c r="H33" s="4"/>
      <c r="I33" s="4"/>
      <c r="J33" s="3"/>
    </row>
    <row r="34" spans="1:14">
      <c r="A34" s="104" t="s">
        <v>68</v>
      </c>
      <c r="B34" s="15"/>
      <c r="C34" s="16"/>
      <c r="D34" s="16"/>
      <c r="E34" s="16"/>
      <c r="F34" s="16"/>
      <c r="G34" s="16"/>
      <c r="H34" s="16"/>
      <c r="I34" s="16"/>
      <c r="J34" s="15"/>
      <c r="K34" s="15"/>
      <c r="L34" s="15"/>
      <c r="M34" s="15"/>
    </row>
    <row hidden="1" r="35" spans="1:14">
      <c r="A35" s="27" t="s">
        <v>38</v>
      </c>
      <c r="B35" s="17"/>
      <c r="C35" s="22" t="s">
        <v>32</v>
      </c>
      <c r="D35" s="16"/>
      <c r="E35" s="16"/>
      <c r="F35" s="16"/>
      <c r="G35" s="16"/>
      <c r="H35" s="16"/>
      <c r="I35" s="16"/>
      <c r="J35" s="15"/>
      <c r="K35" s="15"/>
      <c r="L35" s="15"/>
      <c r="M35" s="15"/>
    </row>
    <row customHeight="1" hidden="1" ht="3" r="36" spans="1:14">
      <c r="A36" s="17"/>
      <c r="B36" s="17"/>
      <c r="C36" s="16"/>
      <c r="D36" s="16"/>
      <c r="E36" s="16"/>
      <c r="F36" s="16"/>
      <c r="G36" s="16"/>
      <c r="H36" s="16"/>
      <c r="I36" s="16"/>
      <c r="J36" s="15"/>
      <c r="K36" s="15"/>
      <c r="L36" s="15"/>
      <c r="M36" s="15"/>
    </row>
    <row hidden="1" r="37" spans="1:14">
      <c r="A37" s="27" t="s">
        <v>38</v>
      </c>
      <c r="B37" s="17"/>
      <c r="C37" s="29" t="s">
        <v>34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hidden="1" r="38" spans="1:14">
      <c r="A38" s="109" t="s">
        <v>63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5"/>
    </row>
    <row hidden="1" r="39" spans="1:14">
      <c r="A39" s="107" t="s">
        <v>35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29"/>
      <c r="M39" s="29"/>
    </row>
    <row customHeight="1" hidden="1" ht="3" r="40" spans="1:14">
      <c r="A40" s="17"/>
      <c r="B40" s="17"/>
      <c r="C40" s="16"/>
      <c r="D40" s="16"/>
      <c r="E40" s="16"/>
      <c r="F40" s="16"/>
      <c r="G40" s="16"/>
      <c r="H40" s="16"/>
      <c r="I40" s="16"/>
      <c r="J40" s="15"/>
      <c r="K40" s="15"/>
      <c r="L40" s="15"/>
      <c r="M40" s="15"/>
    </row>
    <row hidden="1" r="41" spans="1:14">
      <c r="A41" s="113" t="s">
        <v>64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5"/>
    </row>
    <row hidden="1" r="42" spans="1:14">
      <c r="A42" s="107" t="s">
        <v>39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29"/>
    </row>
    <row customHeight="1" hidden="1" ht="3" r="43" spans="1:14">
      <c r="A43" s="18"/>
      <c r="B43" s="17"/>
      <c r="C43" s="16"/>
      <c r="D43" s="16"/>
      <c r="E43" s="16"/>
      <c r="F43" s="16"/>
      <c r="G43" s="16"/>
      <c r="H43" s="16"/>
      <c r="I43" s="16"/>
      <c r="J43" s="15"/>
      <c r="K43" s="15"/>
      <c r="L43" s="15"/>
      <c r="M43" s="15"/>
    </row>
    <row r="44" spans="1:14">
      <c r="A44" s="109" t="s">
        <v>66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26"/>
    </row>
    <row customHeight="1" ht="11.45" r="45" spans="1:14">
      <c r="A45" s="107" t="s">
        <v>33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5"/>
    </row>
    <row customHeight="1" ht="3" r="46" spans="1:14">
      <c r="A46" s="17"/>
      <c r="B46" s="17"/>
      <c r="C46" s="24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4">
      <c r="A47" s="26" t="s">
        <v>67</v>
      </c>
      <c r="B47" s="17"/>
      <c r="C47" s="24"/>
      <c r="D47" s="25"/>
      <c r="E47" s="25"/>
      <c r="F47" s="25"/>
      <c r="G47" s="25"/>
      <c r="H47" s="25"/>
      <c r="I47" s="25"/>
      <c r="J47" s="25"/>
      <c r="K47" s="25"/>
      <c r="L47" s="28"/>
      <c r="M47" s="28"/>
    </row>
    <row r="48" spans="1:14">
      <c r="A48" s="15"/>
      <c r="B48" s="15"/>
      <c r="C48" s="16"/>
      <c r="D48" s="16"/>
      <c r="E48" s="16"/>
      <c r="F48" s="16"/>
      <c r="G48" s="16"/>
      <c r="H48" s="16"/>
      <c r="I48" s="16"/>
      <c r="J48" s="15"/>
      <c r="K48" s="15"/>
      <c r="L48" s="15"/>
      <c r="M48" s="15"/>
    </row>
  </sheetData>
  <mergeCells count="12">
    <mergeCell ref="A42:L42"/>
    <mergeCell ref="A44:L44"/>
    <mergeCell ref="A45:L45"/>
    <mergeCell ref="A1:M1"/>
    <mergeCell ref="A2:M2"/>
    <mergeCell ref="A26:L26"/>
    <mergeCell ref="A32:L32"/>
    <mergeCell ref="A38:L38"/>
    <mergeCell ref="A39:K39"/>
    <mergeCell ref="A41:L41"/>
    <mergeCell ref="A31:M31"/>
    <mergeCell ref="A27:M27"/>
  </mergeCells>
  <pageMargins bottom="1" footer="0.25" header="0.5" left="0.5" right="0.5" top="0.7"/>
  <pageSetup cellComments="atEnd" orientation="portrait" r:id="rId1"/>
  <headerFooter>
    <oddFooter><![CDATA[&L&8
Iowa LSA Staff Contact:  Ron Robinson (515.281.6256) &Uron.robinson@legis.iowa.gov &U
&C&9&G
&R&G]]></oddFooter>
  </headerFooter>
  <legacyDrawingHF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L26"/>
  <sheetViews>
    <sheetView workbookViewId="0">
      <pane activePane="bottomLeft" state="frozen" topLeftCell="A2" ySplit="1"/>
      <selection activeCell="A26" pane="bottomLeft" sqref="A26"/>
    </sheetView>
  </sheetViews>
  <sheetFormatPr defaultRowHeight="12"/>
  <cols>
    <col min="1" max="1" bestFit="true" customWidth="true" style="94" width="10.42578125" collapsed="false"/>
    <col min="2" max="2" bestFit="true" customWidth="true" style="98" width="27.5703125" collapsed="false"/>
    <col min="3" max="3" bestFit="true" customWidth="true" style="98" width="15.85546875" collapsed="false"/>
    <col min="4" max="4" bestFit="true" customWidth="true" style="101" width="27.42578125" collapsed="false"/>
    <col min="5" max="5" bestFit="true" customWidth="true" style="99" width="25.0" collapsed="false"/>
    <col min="6" max="6" bestFit="true" customWidth="true" style="94" width="7.0" collapsed="false"/>
    <col min="7" max="7" bestFit="true" customWidth="true" style="94" width="8.42578125" collapsed="false"/>
    <col min="8" max="16384" style="94" width="9.140625" collapsed="false"/>
  </cols>
  <sheetData>
    <row r="1" spans="1:11">
      <c r="A1" s="91" t="s">
        <v>54</v>
      </c>
      <c r="B1" s="92" t="s">
        <v>53</v>
      </c>
      <c r="C1" s="36" t="s">
        <v>49</v>
      </c>
      <c r="D1" s="100" t="s">
        <v>52</v>
      </c>
      <c r="E1" s="7" t="s">
        <v>51</v>
      </c>
      <c r="F1" s="93" t="s">
        <v>28</v>
      </c>
      <c r="G1" s="93" t="s">
        <v>50</v>
      </c>
    </row>
    <row r="2" spans="1:11">
      <c r="A2" s="1">
        <v>1995</v>
      </c>
      <c r="B2" s="33" t="s">
        <v>20</v>
      </c>
      <c r="C2" s="38">
        <v>31.7</v>
      </c>
      <c r="D2" s="38">
        <v>26.373256999999999</v>
      </c>
      <c r="E2" s="5">
        <f ref="E2:E26" si="0" t="shared">C2-D2</f>
        <v>5.3267430000000004</v>
      </c>
      <c r="F2" s="23">
        <v>1</v>
      </c>
      <c r="G2" s="94" t="s">
        <v>8</v>
      </c>
    </row>
    <row r="3" spans="1:11">
      <c r="A3" s="1">
        <v>1996</v>
      </c>
      <c r="B3" s="33" t="s">
        <v>20</v>
      </c>
      <c r="C3" s="38">
        <v>34.700000000000003</v>
      </c>
      <c r="D3" s="38">
        <v>31.413661999999999</v>
      </c>
      <c r="E3" s="5">
        <f si="0" t="shared"/>
        <v>3.2863380000000042</v>
      </c>
      <c r="F3" s="95">
        <v>100</v>
      </c>
      <c r="G3" s="9" t="s">
        <v>9</v>
      </c>
    </row>
    <row r="4" spans="1:11">
      <c r="A4" s="1">
        <v>1997</v>
      </c>
      <c r="B4" s="33" t="s">
        <v>55</v>
      </c>
      <c r="C4" s="38">
        <v>33.309835999999997</v>
      </c>
      <c r="D4" s="38">
        <v>37.240380999999999</v>
      </c>
      <c r="E4" s="5">
        <f si="0" t="shared"/>
        <v>-3.9305450000000022</v>
      </c>
      <c r="F4" s="23">
        <v>0.89</v>
      </c>
      <c r="G4" s="9" t="s">
        <v>10</v>
      </c>
    </row>
    <row r="5" spans="1:11">
      <c r="A5" s="1">
        <v>1998</v>
      </c>
      <c r="B5" s="33" t="s">
        <v>20</v>
      </c>
      <c r="C5" s="38">
        <v>47.398882</v>
      </c>
      <c r="D5" s="38">
        <v>47.340350000000001</v>
      </c>
      <c r="E5" s="5">
        <f si="0" t="shared"/>
        <v>5.8531999999999584E-2</v>
      </c>
      <c r="F5" s="23">
        <v>1</v>
      </c>
      <c r="G5" s="9" t="s">
        <v>11</v>
      </c>
    </row>
    <row r="6" spans="1:11">
      <c r="A6" s="1">
        <v>1999</v>
      </c>
      <c r="B6" s="33" t="s">
        <v>20</v>
      </c>
      <c r="C6" s="38">
        <v>44.1</v>
      </c>
      <c r="D6" s="38">
        <v>43.103549000000001</v>
      </c>
      <c r="E6" s="5">
        <f si="0" t="shared"/>
        <v>0.99645100000000042</v>
      </c>
      <c r="F6" s="23">
        <v>1</v>
      </c>
      <c r="G6" s="9" t="s">
        <v>12</v>
      </c>
    </row>
    <row r="7" spans="1:11">
      <c r="A7" s="1">
        <v>2000</v>
      </c>
      <c r="B7" s="33" t="s">
        <v>20</v>
      </c>
      <c r="C7" s="38">
        <v>50.1</v>
      </c>
      <c r="D7" s="38">
        <v>52.384833</v>
      </c>
      <c r="E7" s="5">
        <f si="0" t="shared"/>
        <v>-2.284832999999999</v>
      </c>
      <c r="F7" s="23">
        <v>1</v>
      </c>
      <c r="G7" s="9" t="s">
        <v>13</v>
      </c>
    </row>
    <row r="8" spans="1:11">
      <c r="A8" s="1">
        <v>2001</v>
      </c>
      <c r="B8" s="33" t="s">
        <v>20</v>
      </c>
      <c r="C8" s="38">
        <v>42.173997</v>
      </c>
      <c r="D8" s="38">
        <v>44.820722000000004</v>
      </c>
      <c r="E8" s="5">
        <f si="0" t="shared"/>
        <v>-2.6467250000000035</v>
      </c>
      <c r="F8" s="23">
        <v>0.94</v>
      </c>
      <c r="G8" s="9" t="s">
        <v>14</v>
      </c>
      <c r="K8" s="23"/>
    </row>
    <row r="9" spans="1:11">
      <c r="A9" s="1">
        <v>2002</v>
      </c>
      <c r="B9" s="33" t="s">
        <v>56</v>
      </c>
      <c r="C9" s="38">
        <v>70.231381999999996</v>
      </c>
      <c r="D9" s="38">
        <v>89.150694000000001</v>
      </c>
      <c r="E9" s="5">
        <f si="0" t="shared"/>
        <v>-18.919312000000005</v>
      </c>
      <c r="F9" s="23">
        <v>0.79</v>
      </c>
      <c r="G9" s="9" t="s">
        <v>15</v>
      </c>
      <c r="K9" s="23"/>
    </row>
    <row r="10" spans="1:11">
      <c r="A10" s="1">
        <v>2003</v>
      </c>
      <c r="B10" s="38">
        <v>45.626767000000001</v>
      </c>
      <c r="C10" s="38">
        <v>41.1</v>
      </c>
      <c r="D10" s="38">
        <v>55.628047000000002</v>
      </c>
      <c r="E10" s="5">
        <f si="0" t="shared"/>
        <v>-14.528047000000001</v>
      </c>
      <c r="F10" s="23">
        <v>0.74</v>
      </c>
      <c r="G10" s="9" t="s">
        <v>16</v>
      </c>
      <c r="K10" s="96"/>
    </row>
    <row r="11" spans="1:11">
      <c r="A11" s="1">
        <v>2004</v>
      </c>
      <c r="B11" s="38">
        <v>44</v>
      </c>
      <c r="C11" s="38">
        <v>43.5</v>
      </c>
      <c r="D11" s="38">
        <v>50.4</v>
      </c>
      <c r="E11" s="5">
        <f si="0" t="shared"/>
        <v>-6.8999999999999986</v>
      </c>
      <c r="F11" s="23">
        <v>0.9</v>
      </c>
      <c r="G11" s="9" t="s">
        <v>17</v>
      </c>
    </row>
    <row r="12" spans="1:11">
      <c r="A12" s="2">
        <v>2005</v>
      </c>
      <c r="B12" s="34">
        <v>0</v>
      </c>
      <c r="C12" s="35">
        <v>0</v>
      </c>
      <c r="D12" s="35">
        <v>69.599999999999994</v>
      </c>
      <c r="E12" s="5">
        <f si="0" t="shared"/>
        <v>-69.599999999999994</v>
      </c>
      <c r="F12" s="23">
        <v>0</v>
      </c>
      <c r="G12" s="9" t="s">
        <v>18</v>
      </c>
    </row>
    <row r="13" spans="1:11">
      <c r="A13" s="2">
        <v>2006</v>
      </c>
      <c r="B13" s="38">
        <v>72.900000000000006</v>
      </c>
      <c r="C13" s="35">
        <v>40.9</v>
      </c>
      <c r="D13" s="35">
        <v>72.900000000000006</v>
      </c>
      <c r="E13" s="5">
        <f si="0" t="shared"/>
        <v>-32.000000000000007</v>
      </c>
      <c r="F13" s="23">
        <v>0.56000000000000005</v>
      </c>
      <c r="G13" s="9" t="s">
        <v>19</v>
      </c>
    </row>
    <row r="14" spans="1:11">
      <c r="A14" s="2">
        <v>2007</v>
      </c>
      <c r="B14" s="38">
        <v>39.6</v>
      </c>
      <c r="C14" s="35">
        <v>29</v>
      </c>
      <c r="D14" s="35">
        <v>57</v>
      </c>
      <c r="E14" s="97">
        <f si="0" t="shared"/>
        <v>-28</v>
      </c>
      <c r="F14" s="23">
        <v>0.49099999999999999</v>
      </c>
      <c r="G14" s="9" t="s">
        <v>21</v>
      </c>
    </row>
    <row r="15" spans="1:11">
      <c r="A15" s="20">
        <v>2008</v>
      </c>
      <c r="B15" s="39" t="s">
        <v>20</v>
      </c>
      <c r="C15" s="36">
        <v>106.8</v>
      </c>
      <c r="D15" s="38">
        <v>107</v>
      </c>
      <c r="E15" s="21">
        <f si="0" t="shared"/>
        <v>-0.20000000000000284</v>
      </c>
      <c r="F15" s="23">
        <v>0.998</v>
      </c>
      <c r="G15" s="9" t="s">
        <v>22</v>
      </c>
    </row>
    <row r="16" spans="1:11">
      <c r="A16" s="20">
        <v>2009</v>
      </c>
      <c r="B16" s="38">
        <v>88.7</v>
      </c>
      <c r="C16" s="36">
        <v>88.1</v>
      </c>
      <c r="D16" s="38">
        <v>95.8</v>
      </c>
      <c r="E16" s="21">
        <f si="0" t="shared"/>
        <v>-7.7000000000000028</v>
      </c>
      <c r="F16" s="23">
        <v>0.92</v>
      </c>
      <c r="G16" s="9" t="s">
        <v>23</v>
      </c>
    </row>
    <row r="17" spans="1:7">
      <c r="A17" s="20">
        <v>2010</v>
      </c>
      <c r="B17" s="33" t="s">
        <v>20</v>
      </c>
      <c r="C17" s="36">
        <v>0</v>
      </c>
      <c r="D17" s="38">
        <v>55.8</v>
      </c>
      <c r="E17" s="21">
        <f si="0" t="shared"/>
        <v>-55.8</v>
      </c>
      <c r="F17" s="23">
        <v>0</v>
      </c>
      <c r="G17" s="9" t="s">
        <v>27</v>
      </c>
    </row>
    <row r="18" spans="1:7">
      <c r="A18" s="20">
        <v>2011</v>
      </c>
      <c r="B18" s="36">
        <v>0</v>
      </c>
      <c r="C18" s="36">
        <v>0</v>
      </c>
      <c r="D18" s="38">
        <v>77.7</v>
      </c>
      <c r="E18" s="21">
        <f si="0" t="shared"/>
        <v>-77.7</v>
      </c>
      <c r="F18" s="23">
        <v>0</v>
      </c>
      <c r="G18" s="9" t="s">
        <v>29</v>
      </c>
    </row>
    <row r="19" spans="1:7">
      <c r="A19" s="20">
        <v>2012</v>
      </c>
      <c r="B19" s="36">
        <v>0</v>
      </c>
      <c r="C19" s="36">
        <v>0</v>
      </c>
      <c r="D19" s="38">
        <v>89.2</v>
      </c>
      <c r="E19" s="21">
        <f si="0" t="shared"/>
        <v>-89.2</v>
      </c>
      <c r="F19" s="23">
        <v>0</v>
      </c>
      <c r="G19" s="9" t="s">
        <v>30</v>
      </c>
    </row>
    <row r="20" spans="1:7">
      <c r="A20" s="20">
        <v>2013</v>
      </c>
      <c r="B20" s="36">
        <v>0</v>
      </c>
      <c r="C20" s="36">
        <v>0</v>
      </c>
      <c r="D20" s="38">
        <v>79.900000000000006</v>
      </c>
      <c r="E20" s="21">
        <f si="0" t="shared"/>
        <v>-79.900000000000006</v>
      </c>
      <c r="F20" s="23">
        <v>0</v>
      </c>
      <c r="G20" s="9" t="s">
        <v>30</v>
      </c>
    </row>
    <row r="21" spans="1:7">
      <c r="A21" s="20">
        <v>2014</v>
      </c>
      <c r="B21" s="36">
        <v>0</v>
      </c>
      <c r="C21" s="36">
        <v>0</v>
      </c>
      <c r="D21" s="38">
        <v>26.9</v>
      </c>
      <c r="E21" s="21">
        <f si="0" t="shared"/>
        <v>-26.9</v>
      </c>
      <c r="F21" s="23">
        <v>0</v>
      </c>
      <c r="G21" s="9" t="s">
        <v>36</v>
      </c>
    </row>
    <row r="22" spans="1:7">
      <c r="A22" s="20">
        <v>2015</v>
      </c>
      <c r="B22" s="36">
        <v>0</v>
      </c>
      <c r="C22" s="36">
        <v>0</v>
      </c>
      <c r="D22" s="38">
        <v>33.700000000000003</v>
      </c>
      <c r="E22" s="21">
        <f si="0" t="shared"/>
        <v>-33.700000000000003</v>
      </c>
      <c r="F22" s="23">
        <v>0</v>
      </c>
      <c r="G22" s="9" t="s">
        <v>36</v>
      </c>
    </row>
    <row r="23" spans="1:7">
      <c r="A23" s="20">
        <v>2016</v>
      </c>
      <c r="B23" s="36">
        <v>0</v>
      </c>
      <c r="C23" s="36">
        <v>0</v>
      </c>
      <c r="D23" s="38">
        <v>48.3</v>
      </c>
      <c r="E23" s="21">
        <f ref="E23:E24" si="1" t="shared">C23-D23</f>
        <v>-48.3</v>
      </c>
      <c r="F23" s="23">
        <v>0</v>
      </c>
      <c r="G23" s="9" t="s">
        <v>40</v>
      </c>
    </row>
    <row r="24" spans="1:7">
      <c r="A24" s="20">
        <v>2017</v>
      </c>
      <c r="B24" s="36">
        <v>0</v>
      </c>
      <c r="C24" s="36">
        <v>0</v>
      </c>
      <c r="D24" s="38">
        <v>63.2</v>
      </c>
      <c r="E24" s="21">
        <f si="1" t="shared"/>
        <v>-63.2</v>
      </c>
      <c r="F24" s="23">
        <v>0</v>
      </c>
      <c r="G24" s="9" t="s">
        <v>57</v>
      </c>
    </row>
    <row r="25" spans="1:7">
      <c r="A25" s="20">
        <v>2018</v>
      </c>
      <c r="B25" s="36">
        <v>0</v>
      </c>
      <c r="C25" s="36">
        <v>0</v>
      </c>
      <c r="D25" s="38">
        <v>74.400000000000006</v>
      </c>
      <c r="E25" s="21">
        <f si="0" t="shared"/>
        <v>-74.400000000000006</v>
      </c>
      <c r="F25" s="23">
        <v>0</v>
      </c>
      <c r="G25" s="9" t="s">
        <v>65</v>
      </c>
    </row>
    <row r="26" spans="1:7">
      <c r="A26" s="20">
        <v>2019</v>
      </c>
      <c r="B26" s="98">
        <v>0</v>
      </c>
      <c r="C26" s="98">
        <v>0</v>
      </c>
      <c r="D26" s="101">
        <v>31.4</v>
      </c>
      <c r="E26" s="99">
        <f si="0" t="shared"/>
        <v>-31.4</v>
      </c>
      <c r="F26" s="23">
        <v>0</v>
      </c>
      <c r="G26" s="106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>
      <selection activeCell="A5" sqref="A5"/>
    </sheetView>
  </sheetViews>
  <sheetFormatPr defaultColWidth="10.28515625" defaultRowHeight="12"/>
  <cols>
    <col min="1" max="1" bestFit="true" customWidth="true" style="30" width="34.28515625" collapsed="false"/>
    <col min="2" max="2" bestFit="true" customWidth="true" style="30" width="58.85546875" collapsed="false"/>
    <col min="3" max="4" style="30" width="10.28515625" collapsed="false"/>
    <col min="5" max="5" customWidth="true" style="30" width="35.5703125" collapsed="false"/>
    <col min="6" max="8" style="30" width="10.28515625" collapsed="false"/>
    <col min="9" max="9" customWidth="true" hidden="true" style="30" width="10.28515625" collapsed="false"/>
    <col min="10" max="16384" style="30" width="10.28515625" collapsed="false"/>
  </cols>
  <sheetData>
    <row r="1" spans="1:9">
      <c r="A1" s="30" t="s">
        <v>41</v>
      </c>
      <c r="B1" s="31"/>
      <c r="I1" s="30" t="s">
        <v>42</v>
      </c>
    </row>
    <row r="2" spans="1:9">
      <c r="A2" s="30" t="s">
        <v>43</v>
      </c>
      <c r="B2" s="31"/>
      <c r="I2" s="30" t="s">
        <v>44</v>
      </c>
    </row>
    <row r="3" spans="1:9">
      <c r="A3" s="30" t="s">
        <v>45</v>
      </c>
      <c r="B3" s="30" t="s">
        <v>42</v>
      </c>
      <c r="I3" s="30" t="s">
        <v>46</v>
      </c>
    </row>
    <row r="4" spans="1:9">
      <c r="A4" s="30" t="s">
        <v>47</v>
      </c>
      <c r="B4" s="32"/>
      <c r="I4" s="30" t="s">
        <v>48</v>
      </c>
    </row>
    <row r="5" spans="1:9">
      <c r="E5" s="31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2006-10-20T16:57:43Z</dcterms:created>
  <dc:creator>David L. Hinman</dc:creator>
  <cp:lastModifiedBy>Broich, Adam [LEGIS]</cp:lastModifiedBy>
  <cp:lastPrinted>2018-07-30T18:57:49Z</cp:lastPrinted>
  <dcterms:modified xsi:type="dcterms:W3CDTF">2018-10-22T14:37:24Z</dcterms:modified>
  <dc:subject>Chart Template</dc:subject>
  <dc:title>FactBook</dc:title>
</cp:coreProperties>
</file>