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/>
  <mc:AlternateContent>
    <mc:Choice Requires="x15">
      <x15ac:absPath xmlns:x15ac="http://schemas.microsoft.com/office/spreadsheetml/2010/11/ac" url="\\legislature.intranet\prod\LINC\LINCCLIENT\users\temp\JBENSON\"/>
    </mc:Choice>
  </mc:AlternateContent>
  <bookViews>
    <workbookView windowHeight="3630" windowWidth="8355" xWindow="240" yWindow="60"/>
  </bookViews>
  <sheets>
    <sheet name="Factbook" r:id="rId1" sheetId="1" state="veryHidden"/>
    <sheet name="Data" r:id="rId2" sheetId="2"/>
    <sheet name="Notes" r:id="rId3" sheetId="4" state="veryHidden"/>
  </sheets>
  <definedNames>
    <definedName localSheetId="0" name="_xlnm.Print_Area">Factbook!$A$1:$U$48</definedName>
  </definedNames>
  <calcPr calcId="162913"/>
</workbook>
</file>

<file path=xl/calcChain.xml><?xml version="1.0" encoding="utf-8"?>
<calcChain xmlns="http://schemas.openxmlformats.org/spreadsheetml/2006/main">
  <c i="1" l="1" r="B40"/>
  <c i="1" r="L40" s="1"/>
  <c i="1" r="B39"/>
  <c i="1" r="R39" s="1"/>
  <c i="1" r="B38"/>
  <c i="1" r="P38" s="1"/>
  <c i="1" r="B37"/>
  <c i="1" r="N37" s="1"/>
  <c i="1" r="B36"/>
  <c i="1" r="L36" s="1"/>
  <c i="1" r="B35"/>
  <c i="1" r="R35" s="1"/>
  <c i="1" r="B34"/>
  <c i="1" r="P34" s="1"/>
  <c i="1" r="B33"/>
  <c i="1" r="N33" s="1"/>
  <c i="1" r="B41"/>
  <c i="1" r="N41" s="1"/>
  <c i="1" r="B42"/>
  <c i="1" r="P42" s="1"/>
  <c i="1" l="1" r="F40"/>
  <c i="1" r="Z41"/>
  <c i="1" r="Z37"/>
  <c i="1" r="N40"/>
  <c i="1" r="Z40"/>
  <c i="1" r="Z36"/>
  <c i="1" r="Z33"/>
  <c i="1" r="Z39"/>
  <c i="1" r="Z35"/>
  <c i="1" r="Z42"/>
  <c i="1" r="Z38"/>
  <c i="1" r="Z34"/>
  <c i="1" r="J38"/>
  <c i="1" r="R38"/>
  <c i="1" r="D35"/>
  <c i="1" r="L35"/>
  <c i="1" r="D39"/>
  <c i="1" r="J34"/>
  <c i="1" r="L39"/>
  <c i="1" r="R34"/>
  <c i="1" r="F36"/>
  <c i="1" r="H41"/>
  <c i="1" r="J42"/>
  <c i="1" r="N36"/>
  <c i="1" r="P41"/>
  <c i="1" r="R42"/>
  <c i="1" r="H37"/>
  <c i="1" r="H33"/>
  <c i="1" r="D42"/>
  <c i="1" r="D38"/>
  <c i="1" r="D34"/>
  <c i="1" r="F39"/>
  <c i="1" r="F35"/>
  <c i="1" r="H40"/>
  <c i="1" r="H36"/>
  <c i="1" r="J41"/>
  <c i="1" r="J37"/>
  <c i="1" r="J33"/>
  <c i="1" r="L42"/>
  <c i="1" r="L38"/>
  <c i="1" r="L34"/>
  <c i="1" r="N39"/>
  <c i="1" r="N35"/>
  <c i="1" r="P40"/>
  <c i="1" r="P36"/>
  <c i="1" r="R41"/>
  <c i="1" r="R37"/>
  <c i="1" r="R33"/>
  <c i="1" r="P33"/>
  <c i="1" r="D41"/>
  <c i="1" r="D37"/>
  <c i="1" r="D33"/>
  <c i="1" r="F42"/>
  <c i="1" r="F38"/>
  <c i="1" r="F34"/>
  <c i="1" r="H39"/>
  <c i="1" r="H35"/>
  <c i="1" r="J40"/>
  <c i="1" r="J36"/>
  <c i="1" r="L41"/>
  <c i="1" r="L37"/>
  <c i="1" r="L33"/>
  <c i="1" r="N42"/>
  <c i="1" r="N38"/>
  <c i="1" r="N34"/>
  <c i="1" r="P39"/>
  <c i="1" r="P35"/>
  <c i="1" r="R40"/>
  <c i="1" r="R36"/>
  <c i="1" r="P37"/>
  <c i="1" r="D40"/>
  <c i="1" r="D36"/>
  <c i="1" r="F41"/>
  <c i="1" r="F37"/>
  <c i="1" r="F33"/>
  <c i="1" r="H42"/>
  <c i="1" r="H38"/>
  <c i="1" r="H34"/>
  <c i="1" r="J39"/>
  <c i="1" r="J35"/>
</calcChain>
</file>

<file path=xl/sharedStrings.xml><?xml version="1.0" encoding="utf-8"?>
<sst xmlns="http://schemas.openxmlformats.org/spreadsheetml/2006/main" count="49" uniqueCount="30">
  <si>
    <t>(FTE Positions)</t>
  </si>
  <si>
    <t>Fiscal</t>
  </si>
  <si>
    <t>Juvenile Institutions</t>
  </si>
  <si>
    <t>Mental Health Institutions</t>
  </si>
  <si>
    <t>Year</t>
  </si>
  <si>
    <t>Toledo</t>
  </si>
  <si>
    <t>Eldora</t>
  </si>
  <si>
    <t>Glenwood</t>
  </si>
  <si>
    <t>Woodward</t>
  </si>
  <si>
    <t>Cherokee</t>
  </si>
  <si>
    <t>Clarinda</t>
  </si>
  <si>
    <t>Independence</t>
  </si>
  <si>
    <t xml:space="preserve"> Resource Centers</t>
  </si>
  <si>
    <t>Mount Pleasant</t>
  </si>
  <si>
    <t>FiscalYear</t>
  </si>
  <si>
    <t>Source if Website - URL</t>
  </si>
  <si>
    <t>Frequency Released</t>
  </si>
  <si>
    <t>Department/Source</t>
  </si>
  <si>
    <t>Annual</t>
  </si>
  <si>
    <t>Quarterly</t>
  </si>
  <si>
    <t>Monthly</t>
  </si>
  <si>
    <t>Notes</t>
  </si>
  <si>
    <t>Variable</t>
  </si>
  <si>
    <t xml:space="preserve">Average Annual Staffing Levels </t>
  </si>
  <si>
    <t>NA</t>
  </si>
  <si>
    <t>Staffing Levels at Human Services Institutions</t>
  </si>
  <si>
    <t>Notes:</t>
  </si>
  <si>
    <t xml:space="preserve">   1)  FTE: full-time equivalent</t>
  </si>
  <si>
    <t xml:space="preserve">   2)  The Toledo Juvenile Home was closed in FY 2014. </t>
  </si>
  <si>
    <t xml:space="preserve">   3)  The Clarinda and Mount Pleasant Mental Health Institute were closed in FY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</si>
</sst>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8" x14ac:knownFonts="1">
    <font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34998626667073579"/>
      </bottom>
      <diagonal/>
    </border>
  </borders>
  <cellStyleXfs count="4">
    <xf borderId="0" fillId="0" fontId="0" numFmtId="0"/>
    <xf borderId="0" fillId="0" fontId="1" numFmtId="0"/>
    <xf borderId="0" fillId="0" fontId="5" numFmtId="0">
      <alignment vertical="top"/>
    </xf>
    <xf borderId="0" fillId="0" fontId="6" numFmtId="0"/>
  </cellStyleXfs>
  <cellXfs count="55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1" numFmtId="0" xfId="0"/>
    <xf applyAlignment="1" applyFont="1" borderId="0" fillId="0" fontId="1" numFmtId="0" xfId="0">
      <alignment horizontal="center"/>
    </xf>
    <xf applyAlignment="1" applyFont="1" borderId="0" fillId="0" fontId="1" numFmtId="0" xfId="0">
      <alignment horizontal="center" vertical="top"/>
    </xf>
    <xf applyAlignment="1" applyBorder="1" applyFont="1" borderId="1" fillId="0" fontId="1" numFmtId="0" xfId="0">
      <alignment horizontal="center"/>
    </xf>
    <xf applyFont="1" borderId="0" fillId="0" fontId="4" numFmtId="0" xfId="0"/>
    <xf applyAlignment="1" applyFont="1" borderId="0" fillId="0" fontId="4" numFmtId="0" xfId="0">
      <alignment horizontal="center"/>
    </xf>
    <xf applyAlignment="1" applyBorder="1" applyFill="1" applyFont="1" borderId="0" fillId="0" fontId="4" numFmtId="0" xfId="0">
      <alignment horizontal="center"/>
    </xf>
    <xf applyAlignment="1" applyBorder="1" applyFill="1" applyFont="1" borderId="0" fillId="0" fontId="4" numFmtId="0" xfId="0">
      <alignment horizontal="right"/>
    </xf>
    <xf applyAlignment="1" applyBorder="1" applyFill="1" applyFont="1" applyNumberFormat="1" borderId="0" fillId="0" fontId="4" numFmtId="3" xfId="0"/>
    <xf applyAlignment="1" applyBorder="1" applyFill="1" applyFont="1" borderId="0" fillId="0" fontId="4" numFmtId="0" xfId="0"/>
    <xf applyAlignment="1" applyFont="1" borderId="0" fillId="0" fontId="4" numFmtId="0" xfId="0"/>
    <xf applyAlignment="1" applyFont="1" applyNumberFormat="1" borderId="0" fillId="0" fontId="4" numFmtId="3" xfId="0"/>
    <xf applyAlignment="1" applyFont="1" applyProtection="1" borderId="0" fillId="0" fontId="4" numFmtId="0" xfId="0">
      <alignment horizontal="center"/>
      <protection locked="0"/>
    </xf>
    <xf applyAlignment="1" applyFont="1" applyProtection="1" borderId="0" fillId="0" fontId="4" numFmtId="0" xfId="0">
      <protection locked="0"/>
    </xf>
    <xf applyAlignment="1" applyFont="1" applyNumberFormat="1" applyProtection="1" borderId="0" fillId="0" fontId="4" numFmtId="3" xfId="0">
      <protection locked="0"/>
    </xf>
    <xf applyAlignment="1" applyBorder="1" applyFont="1" borderId="1" fillId="0" fontId="1" numFmtId="0" xfId="0"/>
    <xf applyBorder="1" borderId="1" fillId="0" fontId="0" numFmtId="0" xfId="0"/>
    <xf applyAlignment="1" applyBorder="1" applyFont="1" borderId="1" fillId="0" fontId="1" numFmtId="0" xfId="0">
      <alignment horizontal="centerContinuous"/>
    </xf>
    <xf applyAlignment="1" applyBorder="1" borderId="1" fillId="0" fontId="0" numFmtId="0" xfId="0">
      <alignment horizontal="centerContinuous"/>
    </xf>
    <xf applyAlignment="1" applyFont="1" borderId="0" fillId="0" fontId="2" numFmtId="0" xfId="0">
      <alignment vertical="center"/>
    </xf>
    <xf applyAlignment="1" applyFont="1" borderId="0" fillId="0" fontId="3" numFmtId="0" xfId="0">
      <alignment vertical="center"/>
    </xf>
    <xf applyBorder="1" borderId="0" fillId="0" fontId="0" numFmtId="0" xfId="0"/>
    <xf applyAlignment="1" applyBorder="1" applyFont="1" applyProtection="1" borderId="0" fillId="0" fontId="4" numFmtId="0" xfId="0">
      <alignment horizontal="center"/>
      <protection locked="0"/>
    </xf>
    <xf applyAlignment="1" applyBorder="1" applyFont="1" applyProtection="1" borderId="0" fillId="0" fontId="4" numFmtId="0" xfId="0">
      <protection locked="0"/>
    </xf>
    <xf applyAlignment="1" applyBorder="1" applyFont="1" applyNumberFormat="1" applyProtection="1" borderId="0" fillId="0" fontId="4" numFmtId="3" xfId="0">
      <protection locked="0"/>
    </xf>
    <xf applyAlignment="1" applyFont="1" borderId="0" fillId="0" fontId="1" numFmtId="0" xfId="1">
      <alignment horizontal="right"/>
    </xf>
    <xf applyAlignment="1" applyBorder="1" applyFont="1" borderId="1" fillId="0" fontId="0" numFmtId="0" xfId="0">
      <alignment horizontal="center"/>
    </xf>
    <xf applyAlignment="1" applyFont="1" applyProtection="1" borderId="0" fillId="0" fontId="0" numFmtId="0" xfId="0">
      <alignment horizontal="center"/>
      <protection locked="0"/>
    </xf>
    <xf applyAlignment="1" applyFont="1" applyProtection="1" borderId="0" fillId="0" fontId="0" numFmtId="0" xfId="0">
      <protection locked="0"/>
    </xf>
    <xf applyAlignment="1" applyFont="1" applyNumberFormat="1" applyProtection="1" borderId="0" fillId="0" fontId="0" numFmtId="3" xfId="0">
      <protection locked="0"/>
    </xf>
    <xf applyAlignment="1" applyFont="1" applyProtection="1" borderId="0" fillId="0" fontId="4" numFmtId="0" xfId="0">
      <alignment horizontal="center"/>
      <protection hidden="1"/>
    </xf>
    <xf applyBorder="1" applyFont="1" applyProtection="1" borderId="0" fillId="0" fontId="4" numFmtId="0" xfId="0">
      <protection hidden="1"/>
    </xf>
    <xf applyAlignment="1" applyBorder="1" applyFont="1" applyNumberFormat="1" applyProtection="1" borderId="0" fillId="0" fontId="4" numFmtId="3" xfId="0">
      <protection hidden="1"/>
    </xf>
    <xf applyBorder="1" applyFont="1" applyNumberFormat="1" applyProtection="1" borderId="0" fillId="0" fontId="4" numFmtId="3" xfId="0">
      <protection hidden="1"/>
    </xf>
    <xf applyAlignment="1" applyBorder="1" applyFont="1" applyProtection="1" borderId="0" fillId="0" fontId="4" numFmtId="0" xfId="0">
      <alignment horizontal="center"/>
      <protection hidden="1"/>
    </xf>
    <xf applyAlignment="1" applyBorder="1" applyFont="1" applyProtection="1" borderId="2" fillId="0" fontId="4" numFmtId="0" xfId="0">
      <alignment horizontal="center"/>
      <protection hidden="1"/>
    </xf>
    <xf applyBorder="1" applyFont="1" applyProtection="1" borderId="2" fillId="0" fontId="4" numFmtId="0" xfId="0">
      <protection hidden="1"/>
    </xf>
    <xf applyAlignment="1" applyBorder="1" applyFont="1" applyNumberFormat="1" applyProtection="1" borderId="2" fillId="0" fontId="4" numFmtId="3" xfId="0">
      <protection hidden="1"/>
    </xf>
    <xf applyBorder="1" applyFont="1" applyNumberFormat="1" applyProtection="1" borderId="2" fillId="0" fontId="4" numFmtId="3" xfId="0">
      <protection hidden="1"/>
    </xf>
    <xf applyFont="1" borderId="0" fillId="0" fontId="7" numFmtId="0" xfId="3"/>
    <xf applyAlignment="1" applyFont="1" borderId="0" fillId="0" fontId="7" numFmtId="0" xfId="3">
      <alignment wrapText="1"/>
    </xf>
    <xf applyAlignment="1" applyBorder="1" applyFont="1" applyNumberFormat="1" borderId="0" fillId="0" fontId="7" numFmtId="1" xfId="3">
      <alignment horizontal="left" vertical="top" wrapText="1"/>
    </xf>
    <xf applyAlignment="1" applyFont="1" applyProtection="1" borderId="0" fillId="0" fontId="0" numFmtId="0" xfId="0">
      <alignment horizontal="right"/>
      <protection locked="0"/>
    </xf>
    <xf applyAlignment="1" applyBorder="1" applyFont="1" applyNumberFormat="1" applyProtection="1" borderId="0" fillId="0" fontId="4" numFmtId="3" xfId="0">
      <alignment horizontal="right"/>
      <protection hidden="1"/>
    </xf>
    <xf applyAlignment="1" applyBorder="1" applyFont="1" applyNumberFormat="1" applyProtection="1" borderId="2" fillId="0" fontId="4" numFmtId="3" xfId="0">
      <alignment horizontal="right"/>
      <protection hidden="1"/>
    </xf>
    <xf applyAlignment="1" applyFont="1" borderId="0" fillId="0" fontId="0" numFmtId="0" xfId="0">
      <alignment vertical="center"/>
    </xf>
    <xf applyAlignment="1" applyFont="1" borderId="0" fillId="0" fontId="2" numFmtId="0" xfId="0">
      <alignment horizontal="left"/>
    </xf>
    <xf applyAlignment="1" applyFont="1" borderId="0" fillId="0" fontId="0" numFmtId="0" xfId="0">
      <alignment horizontal="left"/>
    </xf>
    <xf applyAlignment="1" applyFont="1" borderId="0" fillId="0" fontId="2" numFmtId="0" xfId="0">
      <alignment horizontal="left" vertical="center"/>
    </xf>
    <xf applyAlignment="1" applyFont="1" applyProtection="1" borderId="0" fillId="0" fontId="0" numFmtId="0" xfId="0">
      <alignment horizontal="left"/>
      <protection locked="0"/>
    </xf>
    <xf applyFont="1" borderId="0" fillId="0" fontId="0" numFmtId="0" xfId="0"/>
    <xf applyAlignment="1" applyFont="1" borderId="0" fillId="0" fontId="0" numFmtId="0" xfId="0">
      <alignment horizontal="left" wrapText="1"/>
    </xf>
  </cellXfs>
  <cellStyles count="4">
    <cellStyle builtinId="0" name="Normal" xfId="0"/>
    <cellStyle name="Normal 2" xfId="3"/>
    <cellStyle name="Normal 3" xfId="2"/>
    <cellStyle name="Normal_Sheet1" xfId="1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charts/chart1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92101244657517E-2"/>
          <c:y val="6.0000251117122427E-2"/>
          <c:w val="0.89964653659895977"/>
          <c:h val="0.84769034206090088"/>
        </c:manualLayout>
      </c:layout>
      <c:lineChart>
        <c:grouping val="standard"/>
        <c:varyColors val="0"/>
        <c:ser>
          <c:idx val="0"/>
          <c:order val="0"/>
          <c:tx>
            <c:v>Glenwood</c:v>
          </c:tx>
          <c:spPr>
            <a:ln w="28575">
              <a:solidFill>
                <a:schemeClr val="tx1">
                  <a:lumMod val="75000"/>
                  <a:lumOff val="2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90-41F8-AA4B-9D8C804D9F7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Factbook!$Z$33:$Z$42</c:f>
              <c:strCache>
                <c:ptCount val="10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  <c:pt idx="6">
                  <c:v>FY 2015</c:v>
                </c:pt>
                <c:pt idx="7">
                  <c:v>FY 2016</c:v>
                </c:pt>
                <c:pt idx="8">
                  <c:v>FY 2017</c:v>
                </c:pt>
                <c:pt idx="9">
                  <c:v>FY 2018</c:v>
                </c:pt>
              </c:strCache>
            </c:strRef>
          </c:cat>
          <c:val>
            <c:numRef>
              <c:f>Factbook!$H$33:$H$42</c:f>
              <c:numCache>
                <c:formatCode>#,##0</c:formatCode>
                <c:ptCount val="10"/>
                <c:pt idx="0">
                  <c:v>921</c:v>
                </c:pt>
                <c:pt idx="1">
                  <c:v>893</c:v>
                </c:pt>
                <c:pt idx="2">
                  <c:v>883</c:v>
                </c:pt>
                <c:pt idx="3">
                  <c:v>870</c:v>
                </c:pt>
                <c:pt idx="4">
                  <c:v>829</c:v>
                </c:pt>
                <c:pt idx="5">
                  <c:v>803</c:v>
                </c:pt>
                <c:pt idx="6">
                  <c:v>802</c:v>
                </c:pt>
                <c:pt idx="7">
                  <c:v>793.85</c:v>
                </c:pt>
                <c:pt idx="8">
                  <c:v>754</c:v>
                </c:pt>
                <c:pt idx="9">
                  <c:v>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90-41F8-AA4B-9D8C804D9F71}"/>
            </c:ext>
          </c:extLst>
        </c:ser>
        <c:ser>
          <c:idx val="1"/>
          <c:order val="1"/>
          <c:tx>
            <c:v>Woodward</c:v>
          </c:tx>
          <c:spPr>
            <a:ln w="28575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/>
              <c:spPr/>
              <c:txPr>
                <a:bodyPr/>
                <a:lstStyle/>
                <a:p>
                  <a:pPr>
                    <a:defRPr b="1">
                      <a:solidFill>
                        <a:schemeClr val="bg1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b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90-41F8-AA4B-9D8C804D9F7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Factbook!$Z$33:$Z$42</c:f>
              <c:strCache>
                <c:ptCount val="10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  <c:pt idx="6">
                  <c:v>FY 2015</c:v>
                </c:pt>
                <c:pt idx="7">
                  <c:v>FY 2016</c:v>
                </c:pt>
                <c:pt idx="8">
                  <c:v>FY 2017</c:v>
                </c:pt>
                <c:pt idx="9">
                  <c:v>FY 2018</c:v>
                </c:pt>
              </c:strCache>
            </c:strRef>
          </c:cat>
          <c:val>
            <c:numRef>
              <c:f>Factbook!$J$33:$J$42</c:f>
              <c:numCache>
                <c:formatCode>#,##0</c:formatCode>
                <c:ptCount val="10"/>
                <c:pt idx="0">
                  <c:v>752</c:v>
                </c:pt>
                <c:pt idx="1">
                  <c:v>742</c:v>
                </c:pt>
                <c:pt idx="2">
                  <c:v>721</c:v>
                </c:pt>
                <c:pt idx="3">
                  <c:v>706</c:v>
                </c:pt>
                <c:pt idx="4">
                  <c:v>649</c:v>
                </c:pt>
                <c:pt idx="5">
                  <c:v>616</c:v>
                </c:pt>
                <c:pt idx="6">
                  <c:v>600</c:v>
                </c:pt>
                <c:pt idx="7">
                  <c:v>570.72</c:v>
                </c:pt>
                <c:pt idx="8">
                  <c:v>542</c:v>
                </c:pt>
                <c:pt idx="9">
                  <c:v>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90-41F8-AA4B-9D8C804D9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472704"/>
        <c:axId val="310474240"/>
      </c:lineChart>
      <c:catAx>
        <c:axId val="31047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0474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047424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10472704"/>
        <c:crosses val="autoZero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b="0" baseline="0" i="0" strike="noStrike" sz="900" u="none">
          <a:solidFill>
            <a:srgbClr val="000000"/>
          </a:solidFill>
          <a:latin charset="0" panose="020B0604020202020204" pitchFamily="34" typeface="Arial"/>
          <a:ea typeface="Arial"/>
          <a:cs charset="0" panose="020B0604020202020204" pitchFamily="34" typeface="Arial"/>
        </a:defRPr>
      </a:pPr>
      <a:endParaRPr lang="en-US"/>
    </a:p>
  </c:txPr>
  <c:printSettings>
    <c:headerFooter alignWithMargins="0">
      <c:oddHeader>&amp;A</c:oddHeader>
      <c:oddFooter>&amp;CIowa LSA Staff Contact: Jess
Benson (515-281-4611)
&amp;Ujess.benson@legis.state.ia.us&amp;RIOWA LSA:  11/04</c:oddFooter>
    </c:headerFooter>
    <c:pageMargins b="1" footer="0.5" header="0.5" l="0.75" r="0.75" t="1"/>
    <c:pageSetup horizontalDpi="-4" orientation="landscape"/>
  </c:printSettings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60959</xdr:colOff>
      <xdr:row>2</xdr:row>
      <xdr:rowOff>20954</xdr:rowOff>
    </xdr:from>
    <xdr:to>
      <xdr:col>20</xdr:col>
      <xdr:colOff>180974</xdr:colOff>
      <xdr:row>26</xdr:row>
      <xdr:rowOff>112394</xdr:rowOff>
    </xdr:to>
    <xdr:graphicFrame macro="">
      <xdr:nvGraphicFramePr>
        <xdr:cNvPr id="154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A100"/>
  <sheetViews>
    <sheetView showGridLines="0" tabSelected="1" topLeftCell="B1" workbookViewId="0" zoomScaleNormal="100" zoomScalePageLayoutView="160">
      <selection activeCell="AE15" sqref="AE15"/>
    </sheetView>
  </sheetViews>
  <sheetFormatPr defaultRowHeight="12" x14ac:dyDescent="0.2"/>
  <cols>
    <col min="1" max="1" customWidth="true" hidden="true" width="2.7109375" collapsed="false"/>
    <col min="2" max="2" customWidth="true" width="6.42578125" collapsed="false"/>
    <col min="3" max="3" customWidth="true" width="1.7109375" collapsed="false"/>
    <col min="4" max="4" customWidth="true" width="7.140625" collapsed="false"/>
    <col min="5" max="5" customWidth="true" width="1.7109375" collapsed="false"/>
    <col min="6" max="6" customWidth="true" width="8.140625" collapsed="false"/>
    <col min="7" max="7" customWidth="true" width="1.7109375" collapsed="false"/>
    <col min="8" max="8" customWidth="true" width="8.5703125" collapsed="false"/>
    <col min="9" max="9" customWidth="true" width="1.7109375" collapsed="false"/>
    <col min="10" max="10" customWidth="true" width="8.7109375" collapsed="false"/>
    <col min="11" max="11" customWidth="true" width="1.7109375" collapsed="false"/>
    <col min="12" max="12" customWidth="true" width="8.0" collapsed="false"/>
    <col min="13" max="13" customWidth="true" width="1.7109375" collapsed="false"/>
    <col min="14" max="14" customWidth="true" width="7.28515625" collapsed="false"/>
    <col min="15" max="15" customWidth="true" width="1.7109375" collapsed="false"/>
    <col min="16" max="16" customWidth="true" width="11.5703125" collapsed="false"/>
    <col min="17" max="17" customWidth="true" width="1.7109375" collapsed="false"/>
    <col min="18" max="18" customWidth="true" width="12.140625" collapsed="false"/>
    <col min="19" max="19" customWidth="true" width="2.7109375" collapsed="false"/>
    <col min="20" max="20" customWidth="true" width="5.0" collapsed="false"/>
    <col min="21" max="21" customWidth="true" width="4.140625" collapsed="false"/>
    <col min="25" max="25" customWidth="true" hidden="true" width="0.0" collapsed="false"/>
    <col min="26" max="26" customWidth="true" hidden="true" width="9.0" collapsed="false"/>
    <col min="27" max="27" customWidth="true" hidden="true" width="0.0" collapsed="false"/>
  </cols>
  <sheetData>
    <row customFormat="1" ht="18" r="1" s="1" spans="1:19" x14ac:dyDescent="0.25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customFormat="1" customHeight="1" ht="15" r="2" s="2" spans="1:19" x14ac:dyDescent="0.25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customFormat="1" ht="18" r="28" s="22" spans="1:19" x14ac:dyDescent="0.2">
      <c r="A28" s="51" t="s">
        <v>23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customFormat="1" customHeight="1" ht="15" r="29" s="23" spans="1:19" x14ac:dyDescent="0.2">
      <c r="A29" s="48" t="s">
        <v>0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customFormat="1" r="30" s="3" spans="1:19" x14ac:dyDescent="0.2">
      <c r="S30" s="4"/>
    </row>
    <row customFormat="1" customHeight="1" ht="12" r="31" s="3" spans="1:19" x14ac:dyDescent="0.2">
      <c r="B31" s="5" t="s">
        <v>1</v>
      </c>
      <c r="D31" s="18" t="s">
        <v>2</v>
      </c>
      <c r="E31" s="19"/>
      <c r="F31" s="6"/>
      <c r="H31" s="20" t="s">
        <v>12</v>
      </c>
      <c r="I31" s="21"/>
      <c r="J31" s="20"/>
      <c r="L31" s="20" t="s">
        <v>3</v>
      </c>
      <c r="M31" s="21"/>
      <c r="N31" s="20"/>
      <c r="O31" s="20"/>
      <c r="P31" s="20"/>
      <c r="Q31" s="20"/>
      <c r="R31" s="20"/>
    </row>
    <row customFormat="1" customHeight="1" ht="12" r="32" s="7" spans="1:19" x14ac:dyDescent="0.2">
      <c r="A32" s="3"/>
      <c r="B32" s="6" t="s">
        <v>4</v>
      </c>
      <c r="D32" s="6" t="s">
        <v>5</v>
      </c>
      <c r="E32" s="8"/>
      <c r="F32" s="6" t="s">
        <v>6</v>
      </c>
      <c r="G32" s="8"/>
      <c r="H32" s="6" t="s">
        <v>7</v>
      </c>
      <c r="I32" s="8"/>
      <c r="J32" s="6" t="s">
        <v>8</v>
      </c>
      <c r="L32" s="6" t="s">
        <v>9</v>
      </c>
      <c r="M32" s="8"/>
      <c r="N32" s="6" t="s">
        <v>10</v>
      </c>
      <c r="O32" s="8"/>
      <c r="P32" s="6" t="s">
        <v>11</v>
      </c>
      <c r="Q32" s="8"/>
      <c r="R32" s="29" t="s">
        <v>13</v>
      </c>
    </row>
    <row customFormat="1" customHeight="1" ht="12" r="33" s="7" spans="2:26" x14ac:dyDescent="0.2">
      <c r="B33" s="33">
        <f>LARGE(Data!$A$11:$A$98,10)</f>
        <v>2009</v>
      </c>
      <c r="C33" s="34"/>
      <c r="D33" s="35">
        <f>INDEX(Data!$A$2:$I$98,MATCH(Factbook!$B33,Data!$A$2:$A$98,0),2)</f>
        <v>121</v>
      </c>
      <c r="E33" s="35"/>
      <c r="F33" s="35">
        <f>INDEX(Data!$A$2:$I$98,MATCH(Factbook!$B33,Data!$A$2:$A$98,0),3)</f>
        <v>193</v>
      </c>
      <c r="G33" s="36"/>
      <c r="H33" s="35">
        <f>INDEX(Data!$A$2:$I$98,MATCH(Factbook!$B33,Data!$A$2:$A$98,0),4)</f>
        <v>921</v>
      </c>
      <c r="I33" s="36"/>
      <c r="J33" s="35">
        <f>INDEX(Data!$A$2:$I$98,MATCH(Factbook!$B33,Data!$A$2:$A$98,0),5)</f>
        <v>752</v>
      </c>
      <c r="K33" s="36"/>
      <c r="L33" s="35">
        <f>INDEX(Data!$A$2:$I$98,MATCH(Factbook!$B33,Data!$A$2:$A$98,0),6)</f>
        <v>199</v>
      </c>
      <c r="M33" s="35"/>
      <c r="N33" s="35">
        <f>INDEX(Data!$A$2:$I$98,MATCH(Factbook!$B33,Data!$A$2:$A$98,0),7)</f>
        <v>103</v>
      </c>
      <c r="O33" s="35"/>
      <c r="P33" s="35">
        <f>INDEX(Data!$A$2:$I$98,MATCH(Factbook!$B33,Data!$A$2:$A$98,0),8)</f>
        <v>279</v>
      </c>
      <c r="Q33" s="36"/>
      <c r="R33" s="35">
        <f>INDEX(Data!$A$2:$I$98,MATCH(Factbook!$B33,Data!$A$2:$A$98,0),9)</f>
        <v>108</v>
      </c>
      <c r="Z33" s="7" t="str">
        <f>CONCATENATE("FY ",B33)</f>
        <v>FY 2009</v>
      </c>
    </row>
    <row customFormat="1" customHeight="1" ht="12" r="34" s="7" spans="2:26" x14ac:dyDescent="0.2">
      <c r="B34" s="37">
        <f>LARGE(Data!$A$11:$A$98,9)</f>
        <v>2010</v>
      </c>
      <c r="C34" s="34"/>
      <c r="D34" s="35">
        <f>INDEX(Data!$A$2:$I$98,MATCH(Factbook!$B34,Data!$A$2:$A$98,0),2)</f>
        <v>110</v>
      </c>
      <c r="E34" s="35"/>
      <c r="F34" s="35">
        <f>INDEX(Data!$A$2:$I$98,MATCH(Factbook!$B34,Data!$A$2:$A$98,0),3)</f>
        <v>178</v>
      </c>
      <c r="G34" s="36"/>
      <c r="H34" s="35">
        <f>INDEX(Data!$A$2:$I$98,MATCH(Factbook!$B34,Data!$A$2:$A$98,0),4)</f>
        <v>893</v>
      </c>
      <c r="I34" s="36"/>
      <c r="J34" s="35">
        <f>INDEX(Data!$A$2:$I$98,MATCH(Factbook!$B34,Data!$A$2:$A$98,0),5)</f>
        <v>742</v>
      </c>
      <c r="K34" s="36"/>
      <c r="L34" s="35">
        <f>INDEX(Data!$A$2:$I$98,MATCH(Factbook!$B34,Data!$A$2:$A$98,0),6)</f>
        <v>187</v>
      </c>
      <c r="M34" s="35"/>
      <c r="N34" s="35">
        <f>INDEX(Data!$A$2:$I$98,MATCH(Factbook!$B34,Data!$A$2:$A$98,0),7)</f>
        <v>96</v>
      </c>
      <c r="O34" s="35"/>
      <c r="P34" s="35">
        <f>INDEX(Data!$A$2:$I$98,MATCH(Factbook!$B34,Data!$A$2:$A$98,0),8)</f>
        <v>263</v>
      </c>
      <c r="Q34" s="36"/>
      <c r="R34" s="35">
        <f>INDEX(Data!$A$2:$I$98,MATCH(Factbook!$B34,Data!$A$2:$A$98,0),9)</f>
        <v>98</v>
      </c>
      <c r="Z34" s="7" t="str">
        <f ref="Z34:Z42" si="0" t="shared">CONCATENATE("FY ",B34)</f>
        <v>FY 2010</v>
      </c>
    </row>
    <row customFormat="1" customHeight="1" ht="12" r="35" s="7" spans="2:26" x14ac:dyDescent="0.2">
      <c r="B35" s="38">
        <f>LARGE(Data!$A$11:$A$98,8)</f>
        <v>2011</v>
      </c>
      <c r="C35" s="39"/>
      <c r="D35" s="40">
        <f>INDEX(Data!$A$2:$I$98,MATCH(Factbook!$B35,Data!$A$2:$A$98,0),2)</f>
        <v>102</v>
      </c>
      <c r="E35" s="40"/>
      <c r="F35" s="40">
        <f>INDEX(Data!$A$2:$I$98,MATCH(Factbook!$B35,Data!$A$2:$A$98,0),3)</f>
        <v>163</v>
      </c>
      <c r="G35" s="41"/>
      <c r="H35" s="40">
        <f>INDEX(Data!$A$2:$I$98,MATCH(Factbook!$B35,Data!$A$2:$A$98,0),4)</f>
        <v>883</v>
      </c>
      <c r="I35" s="41"/>
      <c r="J35" s="40">
        <f>INDEX(Data!$A$2:$I$98,MATCH(Factbook!$B35,Data!$A$2:$A$98,0),5)</f>
        <v>721</v>
      </c>
      <c r="K35" s="41"/>
      <c r="L35" s="40">
        <f>INDEX(Data!$A$2:$I$98,MATCH(Factbook!$B35,Data!$A$2:$A$98,0),6)</f>
        <v>153</v>
      </c>
      <c r="M35" s="40"/>
      <c r="N35" s="40">
        <f>INDEX(Data!$A$2:$I$98,MATCH(Factbook!$B35,Data!$A$2:$A$98,0),7)</f>
        <v>89</v>
      </c>
      <c r="O35" s="40"/>
      <c r="P35" s="40">
        <f>INDEX(Data!$A$2:$I$98,MATCH(Factbook!$B35,Data!$A$2:$A$98,0),8)</f>
        <v>233</v>
      </c>
      <c r="Q35" s="41"/>
      <c r="R35" s="40">
        <f>INDEX(Data!$A$2:$I$98,MATCH(Factbook!$B35,Data!$A$2:$A$98,0),9)</f>
        <v>92</v>
      </c>
      <c r="Z35" s="7" t="str">
        <f si="0" t="shared"/>
        <v>FY 2011</v>
      </c>
    </row>
    <row customFormat="1" customHeight="1" ht="12" r="36" s="7" spans="2:26" x14ac:dyDescent="0.2">
      <c r="B36" s="37">
        <f>LARGE(Data!$A$11:$A$98,7)</f>
        <v>2012</v>
      </c>
      <c r="C36" s="34"/>
      <c r="D36" s="35">
        <f>INDEX(Data!$A$2:$I$98,MATCH(Factbook!$B36,Data!$A$2:$A$98,0),2)</f>
        <v>108</v>
      </c>
      <c r="E36" s="35"/>
      <c r="F36" s="35">
        <f>INDEX(Data!$A$2:$I$98,MATCH(Factbook!$B36,Data!$A$2:$A$98,0),3)</f>
        <v>161</v>
      </c>
      <c r="G36" s="35"/>
      <c r="H36" s="35">
        <f>INDEX(Data!$A$2:$I$98,MATCH(Factbook!$B36,Data!$A$2:$A$98,0),4)</f>
        <v>870</v>
      </c>
      <c r="I36" s="35"/>
      <c r="J36" s="35">
        <f>INDEX(Data!$A$2:$I$98,MATCH(Factbook!$B36,Data!$A$2:$A$98,0),5)</f>
        <v>706</v>
      </c>
      <c r="K36" s="35"/>
      <c r="L36" s="35">
        <f>INDEX(Data!$A$2:$I$98,MATCH(Factbook!$B36,Data!$A$2:$A$98,0),6)</f>
        <v>165</v>
      </c>
      <c r="M36" s="35"/>
      <c r="N36" s="35">
        <f>INDEX(Data!$A$2:$I$98,MATCH(Factbook!$B36,Data!$A$2:$A$98,0),7)</f>
        <v>85</v>
      </c>
      <c r="O36" s="35"/>
      <c r="P36" s="35">
        <f>INDEX(Data!$A$2:$I$98,MATCH(Factbook!$B36,Data!$A$2:$A$98,0),8)</f>
        <v>226</v>
      </c>
      <c r="Q36" s="35"/>
      <c r="R36" s="35">
        <f>INDEX(Data!$A$2:$I$98,MATCH(Factbook!$B36,Data!$A$2:$A$98,0),9)</f>
        <v>92</v>
      </c>
      <c r="Z36" s="7" t="str">
        <f si="0" t="shared"/>
        <v>FY 2012</v>
      </c>
    </row>
    <row customFormat="1" customHeight="1" ht="12" r="37" s="7" spans="2:26" x14ac:dyDescent="0.2">
      <c r="B37" s="37">
        <f>LARGE(Data!$A$11:$A$98,6)</f>
        <v>2013</v>
      </c>
      <c r="C37" s="34"/>
      <c r="D37" s="35">
        <f>INDEX(Data!$A$2:$I$98,MATCH(Factbook!$B37,Data!$A$2:$A$98,0),2)</f>
        <v>108</v>
      </c>
      <c r="E37" s="36"/>
      <c r="F37" s="35">
        <f>INDEX(Data!$A$2:$I$98,MATCH(Factbook!$B37,Data!$A$2:$A$98,0),3)</f>
        <v>160</v>
      </c>
      <c r="G37" s="36"/>
      <c r="H37" s="35">
        <f>INDEX(Data!$A$2:$I$98,MATCH(Factbook!$B37,Data!$A$2:$A$98,0),4)</f>
        <v>829</v>
      </c>
      <c r="I37" s="36"/>
      <c r="J37" s="35">
        <f>INDEX(Data!$A$2:$I$98,MATCH(Factbook!$B37,Data!$A$2:$A$98,0),5)</f>
        <v>649</v>
      </c>
      <c r="K37" s="36"/>
      <c r="L37" s="35">
        <f>INDEX(Data!$A$2:$I$98,MATCH(Factbook!$B37,Data!$A$2:$A$98,0),6)</f>
        <v>171</v>
      </c>
      <c r="M37" s="36"/>
      <c r="N37" s="35">
        <f>INDEX(Data!$A$2:$I$98,MATCH(Factbook!$B37,Data!$A$2:$A$98,0),7)</f>
        <v>79</v>
      </c>
      <c r="O37" s="36"/>
      <c r="P37" s="35">
        <f>INDEX(Data!$A$2:$I$98,MATCH(Factbook!$B37,Data!$A$2:$A$98,0),8)</f>
        <v>224</v>
      </c>
      <c r="Q37" s="36"/>
      <c r="R37" s="35">
        <f>INDEX(Data!$A$2:$I$98,MATCH(Factbook!$B37,Data!$A$2:$A$98,0),9)</f>
        <v>90</v>
      </c>
      <c r="Z37" s="7" t="str">
        <f si="0" t="shared"/>
        <v>FY 2013</v>
      </c>
    </row>
    <row customFormat="1" customHeight="1" ht="12" r="38" s="7" spans="2:26" x14ac:dyDescent="0.2">
      <c r="B38" s="38">
        <f>LARGE(Data!$A$11:$A$98,5)</f>
        <v>2014</v>
      </c>
      <c r="C38" s="39"/>
      <c r="D38" s="40">
        <f>INDEX(Data!$A$2:$I$98,MATCH(Factbook!$B38,Data!$A$2:$A$98,0),2)</f>
        <v>55</v>
      </c>
      <c r="E38" s="41"/>
      <c r="F38" s="40">
        <f>INDEX(Data!$A$2:$I$98,MATCH(Factbook!$B38,Data!$A$2:$A$98,0),3)</f>
        <v>159</v>
      </c>
      <c r="G38" s="41"/>
      <c r="H38" s="40">
        <f>INDEX(Data!$A$2:$I$98,MATCH(Factbook!$B38,Data!$A$2:$A$98,0),4)</f>
        <v>803</v>
      </c>
      <c r="I38" s="41"/>
      <c r="J38" s="40">
        <f>INDEX(Data!$A$2:$I$98,MATCH(Factbook!$B38,Data!$A$2:$A$98,0),5)</f>
        <v>616</v>
      </c>
      <c r="K38" s="41"/>
      <c r="L38" s="40">
        <f>INDEX(Data!$A$2:$I$98,MATCH(Factbook!$B38,Data!$A$2:$A$98,0),6)</f>
        <v>168</v>
      </c>
      <c r="M38" s="41"/>
      <c r="N38" s="40">
        <f>INDEX(Data!$A$2:$I$98,MATCH(Factbook!$B38,Data!$A$2:$A$98,0),7)</f>
        <v>78</v>
      </c>
      <c r="O38" s="41"/>
      <c r="P38" s="40">
        <f>INDEX(Data!$A$2:$I$98,MATCH(Factbook!$B38,Data!$A$2:$A$98,0),8)</f>
        <v>223</v>
      </c>
      <c r="Q38" s="41"/>
      <c r="R38" s="40">
        <f>INDEX(Data!$A$2:$I$98,MATCH(Factbook!$B38,Data!$A$2:$A$98,0),9)</f>
        <v>90</v>
      </c>
      <c r="Z38" s="7" t="str">
        <f si="0" t="shared"/>
        <v>FY 2014</v>
      </c>
    </row>
    <row customFormat="1" customHeight="1" ht="12" r="39" s="7" spans="2:26" x14ac:dyDescent="0.2">
      <c r="B39" s="37">
        <f>LARGE(Data!$A$11:$A$98,4)</f>
        <v>2015</v>
      </c>
      <c r="C39" s="34"/>
      <c r="D39" s="46" t="str">
        <f>INDEX(Data!$A$2:$I$98,MATCH(Factbook!$B39,Data!$A$2:$A$98,0),2)</f>
        <v>NA</v>
      </c>
      <c r="E39" s="36"/>
      <c r="F39" s="35">
        <f>INDEX(Data!$A$2:$I$98,MATCH(Factbook!$B39,Data!$A$2:$A$98,0),3)</f>
        <v>157</v>
      </c>
      <c r="G39" s="36"/>
      <c r="H39" s="35">
        <f>INDEX(Data!$A$2:$I$98,MATCH(Factbook!$B39,Data!$A$2:$A$98,0),4)</f>
        <v>802</v>
      </c>
      <c r="I39" s="36"/>
      <c r="J39" s="35">
        <f>INDEX(Data!$A$2:$I$98,MATCH(Factbook!$B39,Data!$A$2:$A$98,0),5)</f>
        <v>600</v>
      </c>
      <c r="K39" s="36"/>
      <c r="L39" s="35">
        <f>INDEX(Data!$A$2:$I$98,MATCH(Factbook!$B39,Data!$A$2:$A$98,0),6)</f>
        <v>165</v>
      </c>
      <c r="M39" s="36"/>
      <c r="N39" s="46">
        <f>INDEX(Data!$A$2:$I$98,MATCH(Factbook!$B39,Data!$A$2:$A$98,0),7)</f>
        <v>75</v>
      </c>
      <c r="O39" s="36"/>
      <c r="P39" s="35">
        <f>INDEX(Data!$A$2:$I$98,MATCH(Factbook!$B39,Data!$A$2:$A$98,0),8)</f>
        <v>224</v>
      </c>
      <c r="Q39" s="36"/>
      <c r="R39" s="46">
        <f>INDEX(Data!$A$2:$I$98,MATCH(Factbook!$B39,Data!$A$2:$A$98,0),9)</f>
        <v>75</v>
      </c>
      <c r="Z39" s="7" t="str">
        <f si="0" t="shared"/>
        <v>FY 2015</v>
      </c>
    </row>
    <row customFormat="1" customHeight="1" ht="12" r="40" s="7" spans="2:26" x14ac:dyDescent="0.2">
      <c r="B40" s="37">
        <f>LARGE(Data!$A$11:$A$98,3)</f>
        <v>2016</v>
      </c>
      <c r="C40" s="34"/>
      <c r="D40" s="46" t="str">
        <f>INDEX(Data!$A$2:$I$98,MATCH(Factbook!$B40,Data!$A$2:$A$98,0),2)</f>
        <v>NA</v>
      </c>
      <c r="E40" s="36"/>
      <c r="F40" s="35">
        <f>INDEX(Data!$A$2:$I$98,MATCH(Factbook!$B40,Data!$A$2:$A$98,0),3)</f>
        <v>158.55000000000001</v>
      </c>
      <c r="G40" s="36"/>
      <c r="H40" s="35">
        <f>INDEX(Data!$A$2:$I$98,MATCH(Factbook!$B40,Data!$A$2:$A$98,0),4)</f>
        <v>793.85</v>
      </c>
      <c r="I40" s="36"/>
      <c r="J40" s="35">
        <f>INDEX(Data!$A$2:$I$98,MATCH(Factbook!$B40,Data!$A$2:$A$98,0),5)</f>
        <v>570.72</v>
      </c>
      <c r="K40" s="36"/>
      <c r="L40" s="35">
        <f>INDEX(Data!$A$2:$I$98,MATCH(Factbook!$B40,Data!$A$2:$A$98,0),6)</f>
        <v>162.47999999999999</v>
      </c>
      <c r="M40" s="36"/>
      <c r="N40" s="46" t="str">
        <f>INDEX(Data!$A$2:$I$98,MATCH(Factbook!$B40,Data!$A$2:$A$98,0),7)</f>
        <v>NA</v>
      </c>
      <c r="O40" s="36"/>
      <c r="P40" s="35">
        <f>INDEX(Data!$A$2:$I$98,MATCH(Factbook!$B40,Data!$A$2:$A$98,0),8)</f>
        <v>208.9</v>
      </c>
      <c r="Q40" s="36"/>
      <c r="R40" s="46" t="str">
        <f>INDEX(Data!$A$2:$I$98,MATCH(Factbook!$B40,Data!$A$2:$A$98,0),9)</f>
        <v>NA</v>
      </c>
      <c r="Z40" s="7" t="str">
        <f si="0" t="shared"/>
        <v>FY 2016</v>
      </c>
    </row>
    <row customFormat="1" customHeight="1" ht="12" r="41" s="7" spans="2:26" x14ac:dyDescent="0.2">
      <c r="B41" s="38">
        <f>LARGE(Data!$A$11:$A$98,2)</f>
        <v>2017</v>
      </c>
      <c r="C41" s="39"/>
      <c r="D41" s="47" t="str">
        <f>INDEX(Data!$A$2:$I$98,MATCH(Factbook!$B41,Data!$A$2:$A$98,0),2)</f>
        <v>NA</v>
      </c>
      <c r="E41" s="41"/>
      <c r="F41" s="40">
        <f>INDEX(Data!$A$2:$I$98,MATCH(Factbook!$B41,Data!$A$2:$A$98,0),3)</f>
        <v>165</v>
      </c>
      <c r="G41" s="41"/>
      <c r="H41" s="40">
        <f>INDEX(Data!$A$2:$I$98,MATCH(Factbook!$B41,Data!$A$2:$A$98,0),4)</f>
        <v>754</v>
      </c>
      <c r="I41" s="41"/>
      <c r="J41" s="40">
        <f>INDEX(Data!$A$2:$I$98,MATCH(Factbook!$B41,Data!$A$2:$A$98,0),5)</f>
        <v>542</v>
      </c>
      <c r="K41" s="41"/>
      <c r="L41" s="40">
        <f>INDEX(Data!$A$2:$I$98,MATCH(Factbook!$B41,Data!$A$2:$A$98,0),6)</f>
        <v>158</v>
      </c>
      <c r="M41" s="41"/>
      <c r="N41" s="47" t="str">
        <f>INDEX(Data!$A$2:$I$98,MATCH(Factbook!$B41,Data!$A$2:$A$98,0),7)</f>
        <v>NA</v>
      </c>
      <c r="O41" s="41"/>
      <c r="P41" s="40">
        <f>INDEX(Data!$A$2:$I$98,MATCH(Factbook!$B41,Data!$A$2:$A$98,0),8)</f>
        <v>188</v>
      </c>
      <c r="Q41" s="41"/>
      <c r="R41" s="47" t="str">
        <f>INDEX(Data!$A$2:$I$98,MATCH(Factbook!$B41,Data!$A$2:$A$98,0),9)</f>
        <v>NA</v>
      </c>
      <c r="Z41" s="7" t="str">
        <f si="0" t="shared"/>
        <v>FY 2017</v>
      </c>
    </row>
    <row customFormat="1" customHeight="1" ht="12" r="42" s="7" spans="2:26" x14ac:dyDescent="0.2">
      <c r="B42" s="37">
        <f>LARGE(Data!$A$11:$A$98,1)</f>
        <v>2018</v>
      </c>
      <c r="C42" s="34"/>
      <c r="D42" s="46" t="str">
        <f>INDEX(Data!$A$2:$I$98,MATCH(Factbook!$B42,Data!$A$2:$A$98,0),2)</f>
        <v>NA</v>
      </c>
      <c r="E42" s="36"/>
      <c r="F42" s="35">
        <f>INDEX(Data!$A$2:$I$98,MATCH(Factbook!$B42,Data!$A$2:$A$98,0),3)</f>
        <v>166</v>
      </c>
      <c r="G42" s="36"/>
      <c r="H42" s="35">
        <f>INDEX(Data!$A$2:$I$98,MATCH(Factbook!$B42,Data!$A$2:$A$98,0),4)</f>
        <v>703</v>
      </c>
      <c r="I42" s="36"/>
      <c r="J42" s="35">
        <f>INDEX(Data!$A$2:$I$98,MATCH(Factbook!$B42,Data!$A$2:$A$98,0),5)</f>
        <v>501</v>
      </c>
      <c r="K42" s="36"/>
      <c r="L42" s="35">
        <f>INDEX(Data!$A$2:$I$98,MATCH(Factbook!$B42,Data!$A$2:$A$98,0),6)</f>
        <v>147</v>
      </c>
      <c r="M42" s="36"/>
      <c r="N42" s="46" t="str">
        <f>INDEX(Data!$A$2:$I$98,MATCH(Factbook!$B42,Data!$A$2:$A$98,0),7)</f>
        <v>NA</v>
      </c>
      <c r="O42" s="36"/>
      <c r="P42" s="35">
        <f>INDEX(Data!$A$2:$I$98,MATCH(Factbook!$B42,Data!$A$2:$A$98,0),8)</f>
        <v>180</v>
      </c>
      <c r="Q42" s="36"/>
      <c r="R42" s="46" t="str">
        <f>INDEX(Data!$A$2:$I$98,MATCH(Factbook!$B42,Data!$A$2:$A$98,0),9)</f>
        <v>NA</v>
      </c>
      <c r="Z42" s="7" t="str">
        <f si="0" t="shared"/>
        <v>FY 2018</v>
      </c>
    </row>
    <row customFormat="1" customHeight="1" ht="12" r="43" s="7" spans="2:26" x14ac:dyDescent="0.2">
      <c r="B43" s="15"/>
      <c r="D43" s="16"/>
      <c r="F43" s="16"/>
      <c r="H43" s="17"/>
      <c r="J43" s="17"/>
      <c r="L43" s="17"/>
      <c r="N43" s="17"/>
      <c r="P43" s="17"/>
      <c r="R43" s="17"/>
    </row>
    <row customFormat="1" customHeight="1" ht="12" r="44" s="7" spans="2:26" x14ac:dyDescent="0.2">
      <c r="B44" s="52" t="s">
        <v>26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R44" s="17"/>
    </row>
    <row customFormat="1" customHeight="1" ht="12" r="45" s="7" spans="2:26" x14ac:dyDescent="0.2">
      <c r="B45" s="52" t="s">
        <v>27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</row>
    <row customFormat="1" r="46" s="7" spans="2:26" x14ac:dyDescent="0.2">
      <c r="B46" s="54" t="s">
        <v>28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</row>
    <row customFormat="1" r="47" s="7" spans="2:26" x14ac:dyDescent="0.2">
      <c r="B47" s="53" t="s">
        <v>29</v>
      </c>
    </row>
    <row customFormat="1" r="48" s="7" spans="2:26" x14ac:dyDescent="0.2"/>
    <row customFormat="1" r="49" s="7" spans="21:26" x14ac:dyDescent="0.2"/>
    <row customFormat="1" r="50" s="7" spans="21:26" x14ac:dyDescent="0.2">
      <c r="W50"/>
      <c r="X50"/>
      <c r="Y50"/>
      <c r="Z50"/>
    </row>
    <row customFormat="1" r="51" s="7" spans="21:26" x14ac:dyDescent="0.2">
      <c r="W51" s="28"/>
      <c r="X51"/>
      <c r="Y51"/>
      <c r="Z51"/>
    </row>
    <row customFormat="1" r="52" s="7" spans="21:26" x14ac:dyDescent="0.2">
      <c r="W52" s="28"/>
      <c r="X52"/>
      <c r="Y52"/>
      <c r="Z52"/>
    </row>
    <row customFormat="1" r="53" s="7" spans="21:26" x14ac:dyDescent="0.2">
      <c r="W53" s="28"/>
      <c r="X53"/>
      <c r="Y53"/>
      <c r="Z53"/>
    </row>
    <row customFormat="1" r="54" s="7" spans="21:26" x14ac:dyDescent="0.2">
      <c r="U54"/>
      <c r="V54"/>
      <c r="W54"/>
    </row>
    <row customFormat="1" r="55" s="7" spans="21:26" x14ac:dyDescent="0.2">
      <c r="U55"/>
      <c r="V55"/>
      <c r="W55"/>
    </row>
    <row customFormat="1" r="56" s="7" spans="21:26" x14ac:dyDescent="0.2">
      <c r="U56"/>
      <c r="V56"/>
      <c r="W56"/>
    </row>
    <row customFormat="1" r="57" s="7" spans="21:26" x14ac:dyDescent="0.2">
      <c r="U57"/>
      <c r="V57"/>
      <c r="W57"/>
    </row>
    <row customFormat="1" r="58" s="7" spans="21:26" x14ac:dyDescent="0.2">
      <c r="U58"/>
      <c r="V58"/>
      <c r="W58"/>
    </row>
    <row customFormat="1" r="59" s="7" spans="21:26" x14ac:dyDescent="0.2">
      <c r="U59"/>
      <c r="V59"/>
      <c r="W59"/>
    </row>
    <row customFormat="1" r="60" s="7" spans="21:26" x14ac:dyDescent="0.2"/>
    <row customFormat="1" r="61" s="7" spans="21:26" x14ac:dyDescent="0.2"/>
    <row customFormat="1" r="62" s="7" spans="21:26" x14ac:dyDescent="0.2"/>
    <row customFormat="1" r="63" s="7" spans="21:26" x14ac:dyDescent="0.2"/>
    <row customFormat="1" r="64" s="7" spans="21:26" x14ac:dyDescent="0.2"/>
    <row customFormat="1" r="65" s="7" spans="9:9" x14ac:dyDescent="0.2"/>
    <row customFormat="1" r="66" s="7" spans="9:9" x14ac:dyDescent="0.2"/>
    <row customFormat="1" r="67" s="7" spans="9:9" x14ac:dyDescent="0.2"/>
    <row customFormat="1" r="68" s="7" spans="9:9" x14ac:dyDescent="0.2"/>
    <row customFormat="1" r="69" s="7" spans="9:9" x14ac:dyDescent="0.2"/>
    <row customFormat="1" r="70" s="7" spans="9:9" x14ac:dyDescent="0.2"/>
    <row customFormat="1" r="71" s="7" spans="9:9" x14ac:dyDescent="0.2"/>
    <row customFormat="1" r="72" s="7" spans="9:9" x14ac:dyDescent="0.2"/>
    <row customFormat="1" r="73" s="7" spans="9:9" x14ac:dyDescent="0.2"/>
    <row customFormat="1" r="74" s="7" spans="9:9" x14ac:dyDescent="0.2"/>
    <row customFormat="1" r="75" s="7" spans="9:9" x14ac:dyDescent="0.2"/>
    <row customFormat="1" r="76" s="7" spans="9:9" x14ac:dyDescent="0.2"/>
    <row customFormat="1" r="77" s="7" spans="9:9" x14ac:dyDescent="0.2"/>
    <row customFormat="1" r="78" s="7" spans="9:9" x14ac:dyDescent="0.2"/>
    <row customFormat="1" r="79" s="7" spans="9:9" x14ac:dyDescent="0.2">
      <c r="I79" s="8">
        <v>1986</v>
      </c>
    </row>
    <row customFormat="1" r="80" s="7" spans="9:9" x14ac:dyDescent="0.2">
      <c r="I80" s="8">
        <v>1987</v>
      </c>
    </row>
    <row customFormat="1" r="81" s="7" spans="2:16" x14ac:dyDescent="0.2">
      <c r="I81" s="8">
        <v>1988</v>
      </c>
    </row>
    <row customFormat="1" r="82" s="7" spans="2:16" x14ac:dyDescent="0.2">
      <c r="I82" s="8">
        <v>1989</v>
      </c>
    </row>
    <row customFormat="1" r="83" s="7" spans="2:16" x14ac:dyDescent="0.2">
      <c r="I83" s="8">
        <v>1990</v>
      </c>
    </row>
    <row customFormat="1" r="84" s="7" spans="2:16" x14ac:dyDescent="0.2">
      <c r="I84" s="8">
        <v>1991</v>
      </c>
    </row>
    <row customFormat="1" r="85" s="7" spans="2:16" x14ac:dyDescent="0.2">
      <c r="I85" s="8">
        <v>1992</v>
      </c>
    </row>
    <row customFormat="1" r="86" s="7" spans="2:16" x14ac:dyDescent="0.2">
      <c r="I86" s="7">
        <v>1993</v>
      </c>
    </row>
    <row customFormat="1" r="87" s="7" spans="2:16" x14ac:dyDescent="0.2">
      <c r="I87" s="7">
        <v>1994</v>
      </c>
    </row>
    <row customFormat="1" r="88" s="7" spans="2:16" x14ac:dyDescent="0.2">
      <c r="I88" s="7">
        <v>1995</v>
      </c>
    </row>
    <row customFormat="1" r="89" s="7" spans="2:16" x14ac:dyDescent="0.2">
      <c r="I89" s="7">
        <v>1996</v>
      </c>
    </row>
    <row r="90" spans="2:16" x14ac:dyDescent="0.2">
      <c r="B90" s="7"/>
      <c r="C90" s="7"/>
      <c r="D90" s="7"/>
      <c r="E90" s="7"/>
      <c r="F90" s="7"/>
      <c r="G90" s="7"/>
      <c r="H90" s="7"/>
      <c r="I90" s="7">
        <v>1997</v>
      </c>
      <c r="J90" s="7"/>
      <c r="K90" s="7"/>
      <c r="L90" s="7"/>
      <c r="M90" s="7"/>
      <c r="N90" s="7"/>
      <c r="O90" s="7"/>
      <c r="P90" s="7"/>
    </row>
    <row r="91" spans="2:16" x14ac:dyDescent="0.2">
      <c r="I91">
        <v>1998</v>
      </c>
    </row>
    <row r="92" spans="2:16" x14ac:dyDescent="0.2">
      <c r="I92">
        <v>1999</v>
      </c>
    </row>
    <row r="93" spans="2:16" x14ac:dyDescent="0.2">
      <c r="I93">
        <v>2000</v>
      </c>
    </row>
    <row r="94" spans="2:16" x14ac:dyDescent="0.2">
      <c r="I94">
        <v>2001</v>
      </c>
    </row>
    <row r="95" spans="2:16" x14ac:dyDescent="0.2">
      <c r="I95">
        <v>2002</v>
      </c>
    </row>
    <row r="96" spans="2:16" x14ac:dyDescent="0.2">
      <c r="I96">
        <v>2003</v>
      </c>
    </row>
    <row r="97" spans="9:9" x14ac:dyDescent="0.2">
      <c r="I97">
        <v>2004</v>
      </c>
    </row>
    <row r="98" spans="9:9" x14ac:dyDescent="0.2">
      <c r="I98">
        <v>2005</v>
      </c>
    </row>
    <row r="99" spans="9:9" x14ac:dyDescent="0.2">
      <c r="I99">
        <v>2006</v>
      </c>
    </row>
    <row r="100" spans="9:9" x14ac:dyDescent="0.2">
      <c r="I100">
        <v>2007</v>
      </c>
    </row>
  </sheetData>
  <mergeCells count="7">
    <mergeCell ref="B46:U46"/>
    <mergeCell ref="B45:U45"/>
    <mergeCell ref="A29:S29"/>
    <mergeCell ref="A1:S1"/>
    <mergeCell ref="A2:S2"/>
    <mergeCell ref="A28:S28"/>
    <mergeCell ref="B44:P44"/>
  </mergeCells>
  <phoneticPr fontId="0" type="noConversion"/>
  <pageMargins bottom="1" footer="0.25" header="0.5" left="0.5" right="0.5" top="0.7"/>
  <pageSetup cellComments="atEnd" orientation="portrait" r:id="rId1"/>
  <headerFooter>
    <oddFooter><![CDATA[&L&8Source:  Department of Human Services
LSA Staff Contact:  Jess Benson (515.281.4611) &Ujess.benson@legis.iowa.gov
&C&G
&R&G]]></oddFooter>
  </headerFooter>
  <ignoredErrors>
    <ignoredError sqref="B33:B42 D33:R42" unlockedFormula="1"/>
  </ignoredErrors>
  <drawing r:id="rId2"/>
  <legacyDrawingHF r:id="rId3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37"/>
  <sheetViews>
    <sheetView workbookViewId="0">
      <pane activePane="bottomLeft" state="frozen" topLeftCell="A2" ySplit="1"/>
      <selection activeCell="H38" pane="bottomLeft" sqref="H38"/>
    </sheetView>
  </sheetViews>
  <sheetFormatPr defaultRowHeight="12" x14ac:dyDescent="0.2"/>
  <sheetData>
    <row r="1" spans="1:9" x14ac:dyDescent="0.2">
      <c r="A1" s="29" t="s">
        <v>14</v>
      </c>
      <c r="B1" s="6" t="s">
        <v>5</v>
      </c>
      <c r="C1" s="6" t="s">
        <v>6</v>
      </c>
      <c r="D1" s="6" t="s">
        <v>7</v>
      </c>
      <c r="E1" s="6" t="s">
        <v>8</v>
      </c>
      <c r="F1" s="6" t="s">
        <v>9</v>
      </c>
      <c r="G1" s="6" t="s">
        <v>10</v>
      </c>
      <c r="H1" s="6" t="s">
        <v>11</v>
      </c>
      <c r="I1" s="29" t="s">
        <v>13</v>
      </c>
    </row>
    <row r="2" spans="1:9" x14ac:dyDescent="0.2">
      <c r="A2" s="9">
        <v>1983</v>
      </c>
      <c r="B2" s="10">
        <v>112</v>
      </c>
      <c r="C2" s="10">
        <v>198</v>
      </c>
      <c r="D2" s="11">
        <v>1220</v>
      </c>
      <c r="E2" s="11">
        <v>1037.3399999999999</v>
      </c>
      <c r="F2" s="11">
        <v>406.99</v>
      </c>
      <c r="G2" s="11">
        <v>204.96</v>
      </c>
      <c r="H2" s="11">
        <v>423.23</v>
      </c>
      <c r="I2" s="11">
        <v>229.89</v>
      </c>
    </row>
    <row r="3" spans="1:9" x14ac:dyDescent="0.2">
      <c r="A3" s="9">
        <v>1984</v>
      </c>
      <c r="B3" s="12">
        <v>111</v>
      </c>
      <c r="C3" s="12">
        <v>191</v>
      </c>
      <c r="D3" s="11">
        <v>1220.1600000000001</v>
      </c>
      <c r="E3" s="11">
        <v>1037.73</v>
      </c>
      <c r="F3" s="11">
        <v>407.24</v>
      </c>
      <c r="G3" s="11">
        <v>205.14</v>
      </c>
      <c r="H3" s="11">
        <v>423.55</v>
      </c>
      <c r="I3" s="11">
        <v>230.2</v>
      </c>
    </row>
    <row r="4" spans="1:9" x14ac:dyDescent="0.2">
      <c r="A4" s="8">
        <v>1985</v>
      </c>
      <c r="B4" s="13">
        <v>111</v>
      </c>
      <c r="C4" s="13">
        <v>192</v>
      </c>
      <c r="D4" s="14">
        <v>1242.77</v>
      </c>
      <c r="E4" s="14">
        <v>1056.95</v>
      </c>
      <c r="F4" s="14">
        <v>406.03</v>
      </c>
      <c r="G4" s="14">
        <v>203.83</v>
      </c>
      <c r="H4" s="14">
        <v>412.72</v>
      </c>
      <c r="I4" s="14">
        <v>218.05</v>
      </c>
    </row>
    <row r="5" spans="1:9" x14ac:dyDescent="0.2">
      <c r="A5" s="8">
        <v>1986</v>
      </c>
      <c r="B5" s="13">
        <v>111</v>
      </c>
      <c r="C5" s="13">
        <v>194</v>
      </c>
      <c r="D5" s="14">
        <v>1217.53</v>
      </c>
      <c r="E5" s="14">
        <v>1016.31</v>
      </c>
      <c r="F5" s="14">
        <v>404.82</v>
      </c>
      <c r="G5" s="14">
        <v>202.52</v>
      </c>
      <c r="H5" s="14">
        <v>401.89</v>
      </c>
      <c r="I5" s="14">
        <v>205.89</v>
      </c>
    </row>
    <row r="6" spans="1:9" x14ac:dyDescent="0.2">
      <c r="A6" s="8">
        <v>1987</v>
      </c>
      <c r="B6" s="13">
        <v>110</v>
      </c>
      <c r="C6" s="13">
        <v>186</v>
      </c>
      <c r="D6" s="14">
        <v>1186.8399999999999</v>
      </c>
      <c r="E6" s="14">
        <v>962.78</v>
      </c>
      <c r="F6" s="14">
        <v>384.88</v>
      </c>
      <c r="G6" s="14">
        <v>191.42</v>
      </c>
      <c r="H6" s="14">
        <v>379.77</v>
      </c>
      <c r="I6" s="14">
        <v>196.36</v>
      </c>
    </row>
    <row r="7" spans="1:9" x14ac:dyDescent="0.2">
      <c r="A7" s="8">
        <v>1988</v>
      </c>
      <c r="B7" s="13">
        <v>109</v>
      </c>
      <c r="C7" s="13">
        <v>187</v>
      </c>
      <c r="D7" s="14">
        <v>1222.5</v>
      </c>
      <c r="E7" s="14">
        <v>1018.06</v>
      </c>
      <c r="F7" s="14">
        <v>381.84</v>
      </c>
      <c r="G7" s="14">
        <v>195.41</v>
      </c>
      <c r="H7" s="14">
        <v>384.95</v>
      </c>
      <c r="I7" s="14">
        <v>193.7</v>
      </c>
    </row>
    <row r="8" spans="1:9" x14ac:dyDescent="0.2">
      <c r="A8" s="8">
        <v>1989</v>
      </c>
      <c r="B8" s="13">
        <v>121</v>
      </c>
      <c r="C8" s="13">
        <v>214</v>
      </c>
      <c r="D8" s="14">
        <v>1151.98</v>
      </c>
      <c r="E8" s="14">
        <v>954.37</v>
      </c>
      <c r="F8" s="14">
        <v>372.39</v>
      </c>
      <c r="G8" s="14">
        <v>185.23</v>
      </c>
      <c r="H8" s="14">
        <v>384.67</v>
      </c>
      <c r="I8" s="14">
        <v>186.78</v>
      </c>
    </row>
    <row r="9" spans="1:9" x14ac:dyDescent="0.2">
      <c r="A9" s="8">
        <v>1990</v>
      </c>
      <c r="B9" s="13">
        <v>128</v>
      </c>
      <c r="C9" s="13">
        <v>222</v>
      </c>
      <c r="D9" s="14">
        <v>1171.5899999999999</v>
      </c>
      <c r="E9" s="14">
        <v>955.76</v>
      </c>
      <c r="F9" s="14">
        <v>366.13</v>
      </c>
      <c r="G9" s="14">
        <v>187.87</v>
      </c>
      <c r="H9" s="14">
        <v>409.12</v>
      </c>
      <c r="I9" s="14">
        <v>188.59</v>
      </c>
    </row>
    <row r="10" spans="1:9" x14ac:dyDescent="0.2">
      <c r="A10" s="8">
        <v>1991</v>
      </c>
      <c r="B10" s="13">
        <v>126</v>
      </c>
      <c r="C10" s="13">
        <v>229</v>
      </c>
      <c r="D10" s="14">
        <v>1159.1600000000001</v>
      </c>
      <c r="E10" s="14">
        <v>925.65</v>
      </c>
      <c r="F10" s="14">
        <v>371.73</v>
      </c>
      <c r="G10" s="14">
        <v>171.03</v>
      </c>
      <c r="H10" s="14">
        <v>404.39</v>
      </c>
      <c r="I10" s="14">
        <v>197.17</v>
      </c>
    </row>
    <row r="11" spans="1:9" x14ac:dyDescent="0.2">
      <c r="A11" s="8">
        <v>1992</v>
      </c>
      <c r="B11" s="13">
        <v>121</v>
      </c>
      <c r="C11" s="13">
        <v>211</v>
      </c>
      <c r="D11" s="14">
        <v>1074.3399999999999</v>
      </c>
      <c r="E11" s="14">
        <v>842.57</v>
      </c>
      <c r="F11" s="14">
        <v>359.4</v>
      </c>
      <c r="G11" s="14">
        <v>149.33000000000001</v>
      </c>
      <c r="H11" s="14">
        <v>405.17</v>
      </c>
      <c r="I11" s="14">
        <v>134.65</v>
      </c>
    </row>
    <row r="12" spans="1:9" x14ac:dyDescent="0.2">
      <c r="A12" s="15">
        <v>1993</v>
      </c>
      <c r="B12" s="16">
        <v>115</v>
      </c>
      <c r="C12" s="16">
        <v>198</v>
      </c>
      <c r="D12" s="14">
        <v>947</v>
      </c>
      <c r="E12" s="17">
        <v>791</v>
      </c>
      <c r="F12" s="17">
        <v>330</v>
      </c>
      <c r="G12" s="17">
        <v>150</v>
      </c>
      <c r="H12" s="17">
        <v>411</v>
      </c>
      <c r="I12" s="17">
        <v>91</v>
      </c>
    </row>
    <row r="13" spans="1:9" x14ac:dyDescent="0.2">
      <c r="A13" s="25">
        <v>1994</v>
      </c>
      <c r="B13" s="26">
        <v>115</v>
      </c>
      <c r="C13" s="26">
        <v>195</v>
      </c>
      <c r="D13" s="27">
        <v>914</v>
      </c>
      <c r="E13" s="27">
        <v>786</v>
      </c>
      <c r="F13" s="27">
        <v>317</v>
      </c>
      <c r="G13" s="27">
        <v>137</v>
      </c>
      <c r="H13" s="27">
        <v>393</v>
      </c>
      <c r="I13" s="27">
        <v>86</v>
      </c>
    </row>
    <row r="14" spans="1:9" x14ac:dyDescent="0.2">
      <c r="A14" s="25">
        <v>1995</v>
      </c>
      <c r="B14" s="26">
        <v>116</v>
      </c>
      <c r="C14" s="26">
        <v>197</v>
      </c>
      <c r="D14" s="27">
        <v>887</v>
      </c>
      <c r="E14" s="27">
        <v>753</v>
      </c>
      <c r="F14" s="27">
        <v>314</v>
      </c>
      <c r="G14" s="27">
        <v>139</v>
      </c>
      <c r="H14" s="27">
        <v>382</v>
      </c>
      <c r="I14" s="27">
        <v>88</v>
      </c>
    </row>
    <row r="15" spans="1:9" x14ac:dyDescent="0.2">
      <c r="A15" s="25">
        <v>1996</v>
      </c>
      <c r="B15" s="26">
        <v>111</v>
      </c>
      <c r="C15" s="26">
        <v>195</v>
      </c>
      <c r="D15" s="27">
        <v>805</v>
      </c>
      <c r="E15" s="27">
        <v>659</v>
      </c>
      <c r="F15" s="27">
        <v>276</v>
      </c>
      <c r="G15" s="27">
        <v>123</v>
      </c>
      <c r="H15" s="27">
        <v>354</v>
      </c>
      <c r="I15" s="27">
        <v>87</v>
      </c>
    </row>
    <row r="16" spans="1:9" x14ac:dyDescent="0.2">
      <c r="A16" s="25">
        <v>1997</v>
      </c>
      <c r="B16" s="26">
        <v>113</v>
      </c>
      <c r="C16" s="26">
        <v>191</v>
      </c>
      <c r="D16" s="27">
        <v>787</v>
      </c>
      <c r="E16" s="27">
        <v>621</v>
      </c>
      <c r="F16" s="27">
        <v>251</v>
      </c>
      <c r="G16" s="27">
        <v>128</v>
      </c>
      <c r="H16" s="27">
        <v>349</v>
      </c>
      <c r="I16" s="27">
        <v>87</v>
      </c>
    </row>
    <row customFormat="1" r="17" s="24" spans="1:9" x14ac:dyDescent="0.2">
      <c r="A17" s="25">
        <v>1998</v>
      </c>
      <c r="B17" s="26">
        <v>114</v>
      </c>
      <c r="C17" s="26">
        <v>197</v>
      </c>
      <c r="D17" s="27">
        <v>781</v>
      </c>
      <c r="E17" s="27">
        <v>607</v>
      </c>
      <c r="F17" s="27">
        <v>228</v>
      </c>
      <c r="G17" s="27">
        <v>126</v>
      </c>
      <c r="H17" s="27">
        <v>334</v>
      </c>
      <c r="I17" s="27">
        <v>87</v>
      </c>
    </row>
    <row r="18" spans="1:9" x14ac:dyDescent="0.2">
      <c r="A18" s="25">
        <v>1999</v>
      </c>
      <c r="B18" s="26">
        <v>126</v>
      </c>
      <c r="C18" s="26">
        <v>195</v>
      </c>
      <c r="D18" s="27">
        <v>810</v>
      </c>
      <c r="E18" s="27">
        <v>627</v>
      </c>
      <c r="F18" s="27">
        <v>226</v>
      </c>
      <c r="G18" s="27">
        <v>131</v>
      </c>
      <c r="H18" s="27">
        <v>338</v>
      </c>
      <c r="I18" s="27">
        <v>92</v>
      </c>
    </row>
    <row r="19" spans="1:9" x14ac:dyDescent="0.2">
      <c r="A19" s="25">
        <v>2000</v>
      </c>
      <c r="B19" s="26">
        <v>133</v>
      </c>
      <c r="C19" s="26">
        <v>205</v>
      </c>
      <c r="D19" s="27">
        <v>836</v>
      </c>
      <c r="E19" s="27">
        <v>648</v>
      </c>
      <c r="F19" s="27">
        <v>233</v>
      </c>
      <c r="G19" s="27">
        <v>131</v>
      </c>
      <c r="H19" s="27">
        <v>346</v>
      </c>
      <c r="I19" s="27">
        <v>101</v>
      </c>
    </row>
    <row r="20" spans="1:9" x14ac:dyDescent="0.2">
      <c r="A20" s="25">
        <v>2001</v>
      </c>
      <c r="B20" s="26">
        <v>129</v>
      </c>
      <c r="C20" s="26">
        <v>218</v>
      </c>
      <c r="D20" s="27">
        <v>835</v>
      </c>
      <c r="E20" s="27">
        <v>656</v>
      </c>
      <c r="F20" s="27">
        <v>235</v>
      </c>
      <c r="G20" s="27">
        <v>131</v>
      </c>
      <c r="H20" s="27">
        <v>348</v>
      </c>
      <c r="I20" s="27">
        <v>105</v>
      </c>
    </row>
    <row r="21" spans="1:9" x14ac:dyDescent="0.2">
      <c r="A21" s="25">
        <v>2002</v>
      </c>
      <c r="B21" s="26">
        <v>128</v>
      </c>
      <c r="C21" s="26">
        <v>211</v>
      </c>
      <c r="D21" s="27">
        <v>811</v>
      </c>
      <c r="E21" s="27">
        <v>634</v>
      </c>
      <c r="F21" s="27">
        <v>225</v>
      </c>
      <c r="G21" s="27">
        <v>121</v>
      </c>
      <c r="H21" s="27">
        <v>316</v>
      </c>
      <c r="I21" s="27">
        <v>98</v>
      </c>
    </row>
    <row r="22" spans="1:9" x14ac:dyDescent="0.2">
      <c r="A22" s="25">
        <v>2003</v>
      </c>
      <c r="B22" s="26">
        <v>111</v>
      </c>
      <c r="C22" s="26">
        <v>197</v>
      </c>
      <c r="D22" s="27">
        <v>790</v>
      </c>
      <c r="E22" s="27">
        <v>623</v>
      </c>
      <c r="F22" s="27">
        <v>205</v>
      </c>
      <c r="G22" s="27">
        <v>108</v>
      </c>
      <c r="H22" s="27">
        <v>290</v>
      </c>
      <c r="I22" s="27">
        <v>87</v>
      </c>
    </row>
    <row r="23" spans="1:9" x14ac:dyDescent="0.2">
      <c r="A23" s="25">
        <v>2004</v>
      </c>
      <c r="B23" s="26">
        <v>111</v>
      </c>
      <c r="C23" s="26">
        <v>189</v>
      </c>
      <c r="D23" s="27">
        <v>837</v>
      </c>
      <c r="E23" s="27">
        <v>657</v>
      </c>
      <c r="F23" s="27">
        <v>203</v>
      </c>
      <c r="G23" s="27">
        <v>101</v>
      </c>
      <c r="H23" s="27">
        <v>285</v>
      </c>
      <c r="I23" s="27">
        <v>97</v>
      </c>
    </row>
    <row r="24" spans="1:9" x14ac:dyDescent="0.2">
      <c r="A24" s="25">
        <v>2005</v>
      </c>
      <c r="B24" s="26">
        <v>112</v>
      </c>
      <c r="C24" s="26">
        <v>185</v>
      </c>
      <c r="D24" s="27">
        <v>850</v>
      </c>
      <c r="E24" s="27">
        <v>643</v>
      </c>
      <c r="F24" s="27">
        <v>198</v>
      </c>
      <c r="G24" s="27">
        <v>100</v>
      </c>
      <c r="H24" s="27">
        <v>278</v>
      </c>
      <c r="I24" s="27">
        <v>91</v>
      </c>
    </row>
    <row r="25" spans="1:9" x14ac:dyDescent="0.2">
      <c r="A25" s="25">
        <v>2006</v>
      </c>
      <c r="B25" s="26">
        <v>114</v>
      </c>
      <c r="C25" s="26">
        <v>188</v>
      </c>
      <c r="D25" s="27">
        <v>884</v>
      </c>
      <c r="E25" s="27">
        <v>679</v>
      </c>
      <c r="F25" s="27">
        <v>207</v>
      </c>
      <c r="G25" s="27">
        <v>100</v>
      </c>
      <c r="H25" s="27">
        <v>284</v>
      </c>
      <c r="I25" s="27">
        <v>94</v>
      </c>
    </row>
    <row customFormat="1" r="26" s="24" spans="1:9" x14ac:dyDescent="0.2">
      <c r="A26" s="25">
        <v>2007</v>
      </c>
      <c r="B26" s="26">
        <v>116</v>
      </c>
      <c r="C26" s="26">
        <v>190</v>
      </c>
      <c r="D26" s="27">
        <v>904</v>
      </c>
      <c r="E26" s="27">
        <v>713</v>
      </c>
      <c r="F26" s="27">
        <v>207</v>
      </c>
      <c r="G26" s="27">
        <v>104</v>
      </c>
      <c r="H26" s="27">
        <v>283</v>
      </c>
      <c r="I26" s="27">
        <v>101</v>
      </c>
    </row>
    <row r="27" spans="1:9" x14ac:dyDescent="0.2">
      <c r="A27" s="25">
        <v>2008</v>
      </c>
      <c r="B27" s="26">
        <v>120</v>
      </c>
      <c r="C27" s="26">
        <v>195</v>
      </c>
      <c r="D27" s="27">
        <v>917</v>
      </c>
      <c r="E27" s="27">
        <v>735</v>
      </c>
      <c r="F27" s="27">
        <v>207</v>
      </c>
      <c r="G27" s="27">
        <v>105</v>
      </c>
      <c r="H27" s="27">
        <v>281</v>
      </c>
      <c r="I27" s="27">
        <v>106</v>
      </c>
    </row>
    <row r="28" spans="1:9" x14ac:dyDescent="0.2">
      <c r="A28" s="25">
        <v>2009</v>
      </c>
      <c r="B28" s="26">
        <v>121</v>
      </c>
      <c r="C28" s="26">
        <v>193</v>
      </c>
      <c r="D28" s="26">
        <v>921</v>
      </c>
      <c r="E28" s="26">
        <v>752</v>
      </c>
      <c r="F28" s="26">
        <v>199</v>
      </c>
      <c r="G28" s="26">
        <v>103</v>
      </c>
      <c r="H28" s="26">
        <v>279</v>
      </c>
      <c r="I28" s="26">
        <v>108</v>
      </c>
    </row>
    <row customFormat="1" r="29" s="24" spans="1:9" x14ac:dyDescent="0.2">
      <c r="A29" s="25">
        <v>2010</v>
      </c>
      <c r="B29" s="26">
        <v>110</v>
      </c>
      <c r="C29" s="26">
        <v>178</v>
      </c>
      <c r="D29" s="27">
        <v>893</v>
      </c>
      <c r="E29" s="27">
        <v>742</v>
      </c>
      <c r="F29" s="27">
        <v>187</v>
      </c>
      <c r="G29" s="27">
        <v>96</v>
      </c>
      <c r="H29" s="27">
        <v>263</v>
      </c>
      <c r="I29" s="27">
        <v>98</v>
      </c>
    </row>
    <row r="30" spans="1:9" x14ac:dyDescent="0.2">
      <c r="A30" s="25">
        <v>2011</v>
      </c>
      <c r="B30" s="26">
        <v>102</v>
      </c>
      <c r="C30" s="26">
        <v>163</v>
      </c>
      <c r="D30" s="27">
        <v>883</v>
      </c>
      <c r="E30" s="27">
        <v>721</v>
      </c>
      <c r="F30" s="27">
        <v>153</v>
      </c>
      <c r="G30" s="27">
        <v>89</v>
      </c>
      <c r="H30" s="27">
        <v>233</v>
      </c>
      <c r="I30" s="27">
        <v>92</v>
      </c>
    </row>
    <row r="31" spans="1:9" x14ac:dyDescent="0.2">
      <c r="A31" s="25">
        <v>2012</v>
      </c>
      <c r="B31" s="26">
        <v>108</v>
      </c>
      <c r="C31" s="26">
        <v>161</v>
      </c>
      <c r="D31" s="27">
        <v>870</v>
      </c>
      <c r="E31" s="27">
        <v>706</v>
      </c>
      <c r="F31" s="27">
        <v>165</v>
      </c>
      <c r="G31" s="27">
        <v>85</v>
      </c>
      <c r="H31" s="27">
        <v>226</v>
      </c>
      <c r="I31" s="27">
        <v>92</v>
      </c>
    </row>
    <row customFormat="1" r="32" s="24" spans="1:9" x14ac:dyDescent="0.2">
      <c r="A32" s="25">
        <v>2013</v>
      </c>
      <c r="B32" s="26">
        <v>108</v>
      </c>
      <c r="C32" s="26">
        <v>160</v>
      </c>
      <c r="D32" s="27">
        <v>829</v>
      </c>
      <c r="E32" s="27">
        <v>649</v>
      </c>
      <c r="F32" s="27">
        <v>171</v>
      </c>
      <c r="G32" s="27">
        <v>79</v>
      </c>
      <c r="H32" s="27">
        <v>224</v>
      </c>
      <c r="I32" s="27">
        <v>90</v>
      </c>
    </row>
    <row r="33" spans="1:9" x14ac:dyDescent="0.2">
      <c r="A33" s="15">
        <v>2014</v>
      </c>
      <c r="B33" s="16">
        <v>55</v>
      </c>
      <c r="C33" s="16">
        <v>159</v>
      </c>
      <c r="D33" s="17">
        <v>803</v>
      </c>
      <c r="E33" s="17">
        <v>616</v>
      </c>
      <c r="F33" s="17">
        <v>168</v>
      </c>
      <c r="G33" s="17">
        <v>78</v>
      </c>
      <c r="H33" s="17">
        <v>223</v>
      </c>
      <c r="I33" s="17">
        <v>90</v>
      </c>
    </row>
    <row r="34" spans="1:9" x14ac:dyDescent="0.2">
      <c r="A34" s="15">
        <v>2015</v>
      </c>
      <c r="B34" s="45" t="s">
        <v>24</v>
      </c>
      <c r="C34" s="16">
        <v>157</v>
      </c>
      <c r="D34" s="17">
        <v>802</v>
      </c>
      <c r="E34" s="17">
        <v>600</v>
      </c>
      <c r="F34" s="17">
        <v>165</v>
      </c>
      <c r="G34" s="17">
        <v>75</v>
      </c>
      <c r="H34" s="17">
        <v>224</v>
      </c>
      <c r="I34" s="17">
        <v>75</v>
      </c>
    </row>
    <row r="35" spans="1:9" x14ac:dyDescent="0.2">
      <c r="A35" s="30">
        <v>2016</v>
      </c>
      <c r="B35" s="45" t="s">
        <v>24</v>
      </c>
      <c r="C35" s="31">
        <v>158.55000000000001</v>
      </c>
      <c r="D35" s="32">
        <v>793.85</v>
      </c>
      <c r="E35" s="32">
        <v>570.72</v>
      </c>
      <c r="F35" s="32">
        <v>162.47999999999999</v>
      </c>
      <c r="G35" s="45" t="s">
        <v>24</v>
      </c>
      <c r="H35" s="32">
        <v>208.9</v>
      </c>
      <c r="I35" s="45" t="s">
        <v>24</v>
      </c>
    </row>
    <row r="36" spans="1:9" x14ac:dyDescent="0.2">
      <c r="A36" s="30">
        <v>2017</v>
      </c>
      <c r="B36" s="45" t="s">
        <v>24</v>
      </c>
      <c r="C36" s="31">
        <v>165</v>
      </c>
      <c r="D36" s="32">
        <v>754</v>
      </c>
      <c r="E36" s="32">
        <v>542</v>
      </c>
      <c r="F36" s="32">
        <v>158</v>
      </c>
      <c r="G36" s="45" t="s">
        <v>24</v>
      </c>
      <c r="H36" s="32">
        <v>188</v>
      </c>
      <c r="I36" s="45" t="s">
        <v>24</v>
      </c>
    </row>
    <row r="37" spans="1:9" x14ac:dyDescent="0.2">
      <c r="A37" s="25">
        <v>2018</v>
      </c>
      <c r="B37" s="45" t="s">
        <v>24</v>
      </c>
      <c r="C37" s="31">
        <v>166</v>
      </c>
      <c r="D37" s="32">
        <v>703</v>
      </c>
      <c r="E37" s="32">
        <v>501</v>
      </c>
      <c r="F37" s="32">
        <v>147</v>
      </c>
      <c r="G37" s="45" t="s">
        <v>24</v>
      </c>
      <c r="H37" s="32">
        <v>180</v>
      </c>
      <c r="I37" s="45" t="s">
        <v>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/>
  </sheetViews>
  <sheetFormatPr defaultRowHeight="12" x14ac:dyDescent="0.2"/>
  <cols>
    <col min="1" max="1" bestFit="true" customWidth="true" style="42" width="30.42578125" collapsed="false"/>
    <col min="2" max="2" bestFit="true" customWidth="true" style="42" width="52.28515625" collapsed="false"/>
    <col min="3" max="4" style="42" width="9.140625" collapsed="false"/>
    <col min="5" max="5" customWidth="true" style="42" width="31.7109375" collapsed="false"/>
    <col min="6" max="8" style="42" width="9.140625" collapsed="false"/>
    <col min="9" max="9" customWidth="true" hidden="true" style="42" width="0.0" collapsed="false"/>
    <col min="10" max="16384" style="42" width="9.140625" collapsed="false"/>
  </cols>
  <sheetData>
    <row r="1" spans="1:9" x14ac:dyDescent="0.2">
      <c r="A1" s="42" t="s">
        <v>17</v>
      </c>
      <c r="B1" s="43"/>
      <c r="I1" s="42" t="s">
        <v>18</v>
      </c>
    </row>
    <row r="2" spans="1:9" x14ac:dyDescent="0.2">
      <c r="A2" s="42" t="s">
        <v>15</v>
      </c>
      <c r="B2" s="43"/>
      <c r="I2" s="42" t="s">
        <v>19</v>
      </c>
    </row>
    <row r="3" spans="1:9" x14ac:dyDescent="0.2">
      <c r="A3" s="42" t="s">
        <v>16</v>
      </c>
      <c r="B3" s="42" t="s">
        <v>18</v>
      </c>
      <c r="I3" s="42" t="s">
        <v>20</v>
      </c>
    </row>
    <row r="4" spans="1:9" x14ac:dyDescent="0.2">
      <c r="A4" s="42" t="s">
        <v>21</v>
      </c>
      <c r="B4" s="44"/>
      <c r="I4" s="42" t="s">
        <v>22</v>
      </c>
    </row>
    <row r="5" spans="1:9" x14ac:dyDescent="0.2">
      <c r="E5" s="43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2007-01-16T17:26:36Z</dcterms:created>
  <dc:creator>Guanci, Michael [LEGIS]</dc:creator>
  <cp:lastModifiedBy>Benson, Jess [LEGIS]</cp:lastModifiedBy>
  <cp:lastPrinted>2018-07-30T18:38:19Z</cp:lastPrinted>
  <dcterms:modified xsi:type="dcterms:W3CDTF">2018-11-14T15:52:28Z</dcterms:modified>
</cp:coreProperties>
</file>