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2295" windowWidth="2190" xWindow="1830" yWindow="1395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Factbook!$B$1:$N$59</definedName>
  </definedNames>
  <calcPr calcId="162913"/>
</workbook>
</file>

<file path=xl/calcChain.xml><?xml version="1.0" encoding="utf-8"?>
<calcChain xmlns="http://schemas.openxmlformats.org/spreadsheetml/2006/main">
  <c i="1" l="1" r="D52"/>
  <c i="1" r="B46"/>
  <c i="1" r="F46" s="1"/>
  <c i="1" r="B47"/>
  <c i="1" r="N47" s="1"/>
  <c i="1" r="B48"/>
  <c i="1" r="N48" s="1"/>
  <c i="1" r="B49"/>
  <c i="1" r="L49" s="1"/>
  <c i="1" r="B50"/>
  <c i="1" r="L50" s="1"/>
  <c i="1" r="B51"/>
  <c i="1" r="N51" s="1"/>
  <c i="1" r="B52"/>
  <c i="1" r="N52" s="1"/>
  <c i="1" r="B53"/>
  <c i="1" r="L53" s="1"/>
  <c i="1" r="B54"/>
  <c i="1" r="L54" s="1"/>
  <c i="1" r="B55"/>
  <c i="1" r="N55" s="1"/>
  <c i="1" l="1" r="H50"/>
  <c i="1" r="L48"/>
  <c i="1" r="D48"/>
  <c i="1" r="I46"/>
  <c i="1" r="E54"/>
  <c i="1" r="I52"/>
  <c i="1" r="E50"/>
  <c i="1" r="I48"/>
  <c i="1" r="C46"/>
  <c i="1" r="G46"/>
  <c i="1" r="J54"/>
  <c i="1" r="C52"/>
  <c i="1" r="G52"/>
  <c i="1" r="J50"/>
  <c i="1" r="C48"/>
  <c i="1" r="G48"/>
  <c i="1" r="L46"/>
  <c i="1" r="D46"/>
  <c i="1" r="H54"/>
  <c i="1" r="L52"/>
  <c i="1" r="N54"/>
  <c i="1" r="N50"/>
  <c i="1" r="C55"/>
  <c i="1" r="C51"/>
  <c i="1" r="C47"/>
  <c i="1" r="D55"/>
  <c i="1" r="D51"/>
  <c i="1" r="D47"/>
  <c i="1" r="E53"/>
  <c i="1" r="E49"/>
  <c i="1" r="G55"/>
  <c i="1" r="G51"/>
  <c i="1" r="G47"/>
  <c i="1" r="H53"/>
  <c i="1" r="H49"/>
  <c i="1" r="I55"/>
  <c i="1" r="I51"/>
  <c i="1" r="I47"/>
  <c i="1" r="J53"/>
  <c i="1" r="J49"/>
  <c i="1" r="L55"/>
  <c i="1" r="L51"/>
  <c i="1" r="L47"/>
  <c i="1" r="N53"/>
  <c i="1" r="N49"/>
  <c i="1" r="C54"/>
  <c i="1" r="C50"/>
  <c i="1" r="K46"/>
  <c i="1" r="D54"/>
  <c i="1" r="D50"/>
  <c i="1" r="E46"/>
  <c i="1" r="E52"/>
  <c i="1" r="E48"/>
  <c i="1" r="G54"/>
  <c i="1" r="G50"/>
  <c i="1" r="H46"/>
  <c i="1" r="H52"/>
  <c i="1" r="H48"/>
  <c i="1" r="I54"/>
  <c i="1" r="I50"/>
  <c i="1" r="J46"/>
  <c i="1" r="J52"/>
  <c i="1" r="J48"/>
  <c i="1" r="N46"/>
  <c i="1" r="C53"/>
  <c i="1" r="C49"/>
  <c i="1" r="D53"/>
  <c i="1" r="D49"/>
  <c i="1" r="E55"/>
  <c i="1" r="E51"/>
  <c i="1" r="E47"/>
  <c i="1" r="G53"/>
  <c i="1" r="G49"/>
  <c i="1" r="H55"/>
  <c i="1" r="H51"/>
  <c i="1" r="H47"/>
  <c i="1" r="I53"/>
  <c i="1" r="I49"/>
  <c i="1" r="J55"/>
  <c i="1" r="J51"/>
  <c i="1" r="J47"/>
</calcChain>
</file>

<file path=xl/sharedStrings.xml><?xml version="1.0" encoding="utf-8"?>
<sst xmlns="http://schemas.openxmlformats.org/spreadsheetml/2006/main" count="37" uniqueCount="33">
  <si>
    <t>Year</t>
  </si>
  <si>
    <t>Farm</t>
  </si>
  <si>
    <t>Food</t>
  </si>
  <si>
    <t>All Other</t>
  </si>
  <si>
    <t>Coal</t>
  </si>
  <si>
    <t>Chemical</t>
  </si>
  <si>
    <t>Originated Tons in Millions</t>
  </si>
  <si>
    <t>Terminated Tons in Millions</t>
  </si>
  <si>
    <t>Net-Ton Miles</t>
  </si>
  <si>
    <t xml:space="preserve">(thousands) </t>
  </si>
  <si>
    <t>Rail</t>
  </si>
  <si>
    <t>Miles</t>
  </si>
  <si>
    <t>OriginatedFarm</t>
  </si>
  <si>
    <t>OriginatedFood</t>
  </si>
  <si>
    <t>OriginatedAllOther</t>
  </si>
  <si>
    <t>TerminatedCoal</t>
  </si>
  <si>
    <t>TerminatedFarm</t>
  </si>
  <si>
    <t>TerminatedChemical</t>
  </si>
  <si>
    <t>TerminatedAl Other</t>
  </si>
  <si>
    <t>RailMiles</t>
  </si>
  <si>
    <t>NetTonMiles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</si>
  <si>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</si>
  <si>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</si>
  <si>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</si>
  <si>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</si>
  <si>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</si>
  <si>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</si>
  <si>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</si>
  <si>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</si>
  <si>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NOTE:   While Iowa rail miles have remained stable in recent years, the amount of tonnage moving over the Iowa network</t>
  </si>
  <si>
    <t xml:space="preserve">has increased.  Between 1985 and 2017, ton miles (the movement of one ton of freight per one rail mile) increased 169.5%, </t>
  </si>
  <si>
    <t>while rail miles decreased 17.8%.</t>
  </si>
  <si>
    <t>Commodities Transported by Railroad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</si>
</sst>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499984740745262"/>
      </bottom>
      <diagonal/>
    </border>
  </borders>
  <cellStyleXfs count="1">
    <xf borderId="0" fillId="0" fontId="0" numFmtId="0"/>
  </cellStyleXfs>
  <cellXfs count="62">
    <xf borderId="0" fillId="0" fontId="0" numFmtId="0" xfId="0"/>
    <xf applyFont="1" borderId="0" fillId="0" fontId="2" numFmtId="0" xfId="0"/>
    <xf applyBorder="1" applyFont="1" borderId="0" fillId="0" fontId="2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vertical="top"/>
    </xf>
    <xf applyAlignment="1" applyFont="1" borderId="0" fillId="0" fontId="1" numFmtId="0" xfId="0">
      <alignment horizontal="center" vertical="center"/>
    </xf>
    <xf applyAlignment="1" applyBorder="1" applyFont="1" applyProtection="1" borderId="0" fillId="0" fontId="3" numFmtId="0" xfId="0">
      <alignment horizontal="center"/>
      <protection locked="0"/>
    </xf>
    <xf applyBorder="1" applyFont="1" applyNumberFormat="1" borderId="0" fillId="0" fontId="3" numFmtId="164" xfId="0"/>
    <xf applyAlignment="1" applyFont="1" borderId="0" fillId="0" fontId="0" numFmtId="0" xfId="0">
      <alignment horizontal="center"/>
    </xf>
    <xf applyAlignment="1" applyBorder="1" applyFill="1" applyFont="1" borderId="0" fillId="0" fontId="4" numFmtId="0" xfId="0">
      <alignment horizontal="center"/>
    </xf>
    <xf applyAlignment="1" borderId="0" fillId="0" fontId="0" numFmtId="0" xfId="0">
      <alignment horizontal="center"/>
    </xf>
    <xf applyFont="1" applyNumberFormat="1" borderId="0" fillId="0" fontId="0" numFmtId="3" xfId="0"/>
    <xf applyNumberFormat="1" borderId="0" fillId="0" fontId="0" numFmtId="3" xfId="0"/>
    <xf applyAlignment="1" applyNumberFormat="1" borderId="0" fillId="0" fontId="0" numFmtId="0" xfId="0">
      <alignment horizontal="left"/>
    </xf>
    <xf applyAlignment="1" borderId="0" fillId="0" fontId="0" numFmtId="0" xfId="0">
      <alignment horizontal="left"/>
    </xf>
    <xf applyAlignment="1" applyBorder="1" borderId="0" fillId="0" fontId="0" numFmtId="0" xfId="0">
      <alignment horizontal="center"/>
    </xf>
    <xf applyAlignment="1" applyNumberFormat="1" borderId="0" fillId="0" fontId="0" numFmtId="1" xfId="0">
      <alignment horizontal="right"/>
    </xf>
    <xf applyAlignment="1" applyBorder="1" applyFont="1" applyNumberFormat="1" applyProtection="1" borderId="0" fillId="0" fontId="2" numFmtId="1" xfId="0">
      <alignment horizontal="right"/>
      <protection locked="0"/>
    </xf>
    <xf applyAlignment="1" applyFont="1" applyNumberFormat="1" borderId="0" fillId="0" fontId="0" numFmtId="3" xfId="0">
      <alignment horizontal="right"/>
    </xf>
    <xf applyAlignment="1" applyNumberFormat="1" borderId="0" fillId="0" fontId="0" numFmtId="3" xfId="0">
      <alignment horizontal="right"/>
    </xf>
    <xf applyAlignment="1" applyNumberFormat="1" borderId="0" fillId="0" fontId="0" numFmtId="165" xfId="0">
      <alignment horizontal="left"/>
    </xf>
    <xf applyAlignment="1" applyBorder="1" applyFont="1" applyNumberFormat="1" borderId="0" fillId="0" fontId="2" numFmtId="165" xfId="0">
      <alignment horizontal="right"/>
    </xf>
    <xf applyNumberFormat="1" borderId="0" fillId="0" fontId="0" numFmtId="165" xfId="0"/>
    <xf applyAlignment="1" applyNumberFormat="1" borderId="0" fillId="0" fontId="0" numFmtId="3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Font="1" applyProtection="1" borderId="0" fillId="0" fontId="2" numFmtId="0" xfId="0">
      <alignment horizontal="center"/>
      <protection locked="0"/>
    </xf>
    <xf applyAlignment="1" applyBorder="1" applyFill="1" applyFont="1" applyNumberFormat="1" borderId="0" fillId="0" fontId="2" numFmtId="164" xfId="0">
      <alignment horizontal="center"/>
    </xf>
    <xf applyBorder="1" applyFill="1" applyFont="1" applyNumberFormat="1" borderId="0" fillId="0" fontId="2" numFmtId="164" xfId="0"/>
    <xf applyBorder="1" applyFill="1" applyFont="1" borderId="0" fillId="0" fontId="2" numFmtId="0" xfId="0"/>
    <xf applyAlignment="1" applyFill="1" applyFont="1" applyNumberFormat="1" borderId="0" fillId="0" fontId="0" numFmtId="3" xfId="0">
      <alignment horizontal="center"/>
    </xf>
    <xf applyAlignment="1" applyFill="1" applyNumberFormat="1" borderId="0" fillId="0" fontId="0" numFmtId="3" xfId="0">
      <alignment horizontal="center"/>
    </xf>
    <xf applyFont="1" borderId="0" fillId="0" fontId="5" numFmtId="0" xfId="0"/>
    <xf applyFill="1" applyFont="1" borderId="0" fillId="2" fontId="2" numFmtId="0" xfId="0"/>
    <xf applyFill="1" applyFont="1" applyNumberFormat="1" borderId="0" fillId="2" fontId="0" numFmtId="3" xfId="0"/>
    <xf applyBorder="1" applyFill="1" applyFont="1" borderId="0" fillId="2" fontId="2" numFmtId="0" xfId="0"/>
    <xf applyAlignment="1" applyFill="1" applyFont="1" borderId="0" fillId="3" fontId="2" numFmtId="0" xfId="0">
      <alignment vertical="top"/>
    </xf>
    <xf applyAlignment="1" applyFill="1" applyFont="1" borderId="0" fillId="3" fontId="0" numFmtId="0" xfId="0">
      <alignment horizontal="center"/>
    </xf>
    <xf applyAlignment="1" applyFill="1" borderId="0" fillId="3" fontId="0" numFmtId="0" xfId="0">
      <alignment horizontal="center"/>
    </xf>
    <xf applyAlignment="1" applyBorder="1" applyFill="1" applyFont="1" borderId="0" fillId="3" fontId="2" numFmtId="0" xfId="0"/>
    <xf applyAlignment="1" applyBorder="1" applyFill="1" applyFont="1" borderId="0" fillId="3" fontId="0" numFmtId="0" xfId="0">
      <alignment horizontal="center"/>
    </xf>
    <xf applyAlignment="1" applyBorder="1" applyFill="1" applyFont="1" borderId="1" fillId="3" fontId="0" numFmtId="0" xfId="0">
      <alignment horizontal="center"/>
    </xf>
    <xf applyAlignment="1" applyBorder="1" applyFill="1" applyFont="1" borderId="0" fillId="3" fontId="0" numFmtId="0" xfId="0">
      <alignment horizontal="right"/>
    </xf>
    <xf applyFill="1" applyFont="1" borderId="0" fillId="3" fontId="2" numFmtId="0" xfId="0"/>
    <xf applyFill="1" applyFont="1" applyNumberFormat="1" borderId="0" fillId="3" fontId="0" numFmtId="3" xfId="0"/>
    <xf applyAlignment="1" applyBorder="1" applyFill="1" borderId="1" fillId="3" fontId="0" numFmtId="0" xfId="0">
      <alignment horizontal="center"/>
    </xf>
    <xf applyBorder="1" applyFill="1" applyFont="1" applyNumberFormat="1" borderId="0" fillId="2" fontId="0" numFmtId="164" xfId="0"/>
    <xf applyBorder="1" applyFill="1" applyFont="1" applyNumberFormat="1" borderId="0" fillId="2" fontId="0" numFmtId="3" xfId="0"/>
    <xf applyFill="1" applyFont="1" applyNumberFormat="1" borderId="0" fillId="2" fontId="2" numFmtId="3" xfId="0"/>
    <xf applyBorder="1" applyFill="1" applyFont="1" borderId="2" fillId="2" fontId="2" numFmtId="0" xfId="0"/>
    <xf applyBorder="1" applyFill="1" applyFont="1" applyNumberFormat="1" borderId="2" fillId="2" fontId="0" numFmtId="164" xfId="0"/>
    <xf applyBorder="1" applyFill="1" applyFont="1" applyNumberFormat="1" borderId="2" fillId="2" fontId="0" numFmtId="3" xfId="0"/>
    <xf applyBorder="1" applyFill="1" applyFont="1" applyNumberFormat="1" borderId="2" fillId="2" fontId="2" numFmtId="3" xfId="0"/>
    <xf applyBorder="1" applyFill="1" applyFont="1" applyNumberFormat="1" borderId="0" fillId="2" fontId="2" numFmtId="3" xfId="0"/>
    <xf applyFill="1" applyFont="1" borderId="0" fillId="0" fontId="3" numFmtId="0" xfId="0"/>
    <xf applyFill="1" applyFont="1" applyNumberFormat="1" borderId="0" fillId="0" fontId="3" numFmtId="164" xfId="0"/>
    <xf applyFill="1" applyFont="1" applyNumberFormat="1" borderId="0" fillId="0" fontId="3" numFmtId="3" xfId="0"/>
    <xf applyFill="1" applyFont="1" borderId="0" fillId="0" fontId="0" numFmtId="0" xfId="0"/>
    <xf applyAlignment="1" applyBorder="1" applyFont="1" applyProtection="1" borderId="0" fillId="0" fontId="0" numFmtId="0" xfId="0">
      <alignment horizontal="left"/>
      <protection locked="0"/>
    </xf>
    <xf applyAlignment="1" applyFont="1" borderId="0" fillId="0" fontId="0" numFmtId="0" xfId="0">
      <alignment horizontal="left"/>
    </xf>
    <xf applyAlignment="1" applyBorder="1" applyFill="1" applyFont="1" borderId="1" fillId="3" fontId="2" numFmtId="0" xfId="0">
      <alignment horizontal="center"/>
    </xf>
    <xf applyAlignment="1" applyFont="1" borderId="0" fillId="0" fontId="1" numFmtId="0" xfId="0">
      <alignment horizontal="left" vertical="center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45762844217662E-2"/>
          <c:y val="0.20938529243151494"/>
          <c:w val="0.81626903522381233"/>
          <c:h val="0.65427921598603134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OriginatedFarm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Data!$B$2:$B$34</c:f>
              <c:numCache>
                <c:formatCode>#,##0.0</c:formatCode>
                <c:ptCount val="33"/>
                <c:pt idx="0">
                  <c:v>10.199999999999999</c:v>
                </c:pt>
                <c:pt idx="1">
                  <c:v>16.2</c:v>
                </c:pt>
                <c:pt idx="2">
                  <c:v>22</c:v>
                </c:pt>
                <c:pt idx="3">
                  <c:v>21.9</c:v>
                </c:pt>
                <c:pt idx="4">
                  <c:v>21.7</c:v>
                </c:pt>
                <c:pt idx="5">
                  <c:v>20.2</c:v>
                </c:pt>
                <c:pt idx="6">
                  <c:v>16.8</c:v>
                </c:pt>
                <c:pt idx="7">
                  <c:v>19.3</c:v>
                </c:pt>
                <c:pt idx="8">
                  <c:v>17.899999999999999</c:v>
                </c:pt>
                <c:pt idx="9">
                  <c:v>14.7</c:v>
                </c:pt>
                <c:pt idx="10">
                  <c:v>21.4</c:v>
                </c:pt>
                <c:pt idx="11">
                  <c:v>20.9</c:v>
                </c:pt>
                <c:pt idx="12">
                  <c:v>14.2</c:v>
                </c:pt>
                <c:pt idx="13">
                  <c:v>13.1</c:v>
                </c:pt>
                <c:pt idx="14">
                  <c:v>15.8</c:v>
                </c:pt>
                <c:pt idx="15">
                  <c:v>15.4</c:v>
                </c:pt>
                <c:pt idx="16">
                  <c:v>17.5</c:v>
                </c:pt>
                <c:pt idx="17">
                  <c:v>22</c:v>
                </c:pt>
                <c:pt idx="18">
                  <c:v>23.4</c:v>
                </c:pt>
                <c:pt idx="19">
                  <c:v>18.8</c:v>
                </c:pt>
                <c:pt idx="20">
                  <c:v>20.8</c:v>
                </c:pt>
                <c:pt idx="21">
                  <c:v>20.399999999999999</c:v>
                </c:pt>
                <c:pt idx="22">
                  <c:v>18</c:v>
                </c:pt>
                <c:pt idx="23">
                  <c:v>17.3</c:v>
                </c:pt>
                <c:pt idx="24">
                  <c:v>13.4</c:v>
                </c:pt>
                <c:pt idx="25">
                  <c:v>13.6</c:v>
                </c:pt>
                <c:pt idx="26">
                  <c:v>13.2</c:v>
                </c:pt>
                <c:pt idx="27">
                  <c:v>14</c:v>
                </c:pt>
                <c:pt idx="28">
                  <c:v>6.3</c:v>
                </c:pt>
                <c:pt idx="29">
                  <c:v>10.4</c:v>
                </c:pt>
                <c:pt idx="30">
                  <c:v>12.3</c:v>
                </c:pt>
                <c:pt idx="31">
                  <c:v>15.6</c:v>
                </c:pt>
                <c:pt formatCode="General" idx="3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D-454A-B7D4-B90D3141CBDA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OriginatedFood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Data!$C$2:$C$34</c:f>
              <c:numCache>
                <c:formatCode>#,##0.0</c:formatCode>
                <c:ptCount val="33"/>
                <c:pt idx="0">
                  <c:v>7.2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9.1</c:v>
                </c:pt>
                <c:pt idx="4">
                  <c:v>9.4</c:v>
                </c:pt>
                <c:pt idx="5">
                  <c:v>9.6999999999999993</c:v>
                </c:pt>
                <c:pt idx="6">
                  <c:v>10.4</c:v>
                </c:pt>
                <c:pt idx="7">
                  <c:v>11.2</c:v>
                </c:pt>
                <c:pt idx="8">
                  <c:v>12</c:v>
                </c:pt>
                <c:pt idx="9">
                  <c:v>11.8</c:v>
                </c:pt>
                <c:pt idx="10">
                  <c:v>11.7</c:v>
                </c:pt>
                <c:pt idx="11">
                  <c:v>12.3</c:v>
                </c:pt>
                <c:pt idx="12">
                  <c:v>11.9</c:v>
                </c:pt>
                <c:pt idx="13">
                  <c:v>14</c:v>
                </c:pt>
                <c:pt idx="14">
                  <c:v>14.8</c:v>
                </c:pt>
                <c:pt idx="15">
                  <c:v>14.8</c:v>
                </c:pt>
                <c:pt idx="16">
                  <c:v>16</c:v>
                </c:pt>
                <c:pt idx="17">
                  <c:v>16</c:v>
                </c:pt>
                <c:pt idx="18">
                  <c:v>17.3</c:v>
                </c:pt>
                <c:pt idx="19">
                  <c:v>16.100000000000001</c:v>
                </c:pt>
                <c:pt idx="20">
                  <c:v>18.3</c:v>
                </c:pt>
                <c:pt idx="21">
                  <c:v>19.100000000000001</c:v>
                </c:pt>
                <c:pt idx="22">
                  <c:v>17.899999999999999</c:v>
                </c:pt>
                <c:pt idx="23">
                  <c:v>18.5</c:v>
                </c:pt>
                <c:pt idx="24">
                  <c:v>19.399999999999999</c:v>
                </c:pt>
                <c:pt idx="25">
                  <c:v>21.6</c:v>
                </c:pt>
                <c:pt idx="26">
                  <c:v>22</c:v>
                </c:pt>
                <c:pt idx="27">
                  <c:v>22.8</c:v>
                </c:pt>
                <c:pt idx="28">
                  <c:v>22</c:v>
                </c:pt>
                <c:pt idx="29">
                  <c:v>23.2</c:v>
                </c:pt>
                <c:pt idx="30">
                  <c:v>23.5</c:v>
                </c:pt>
                <c:pt idx="31">
                  <c:v>23.8</c:v>
                </c:pt>
                <c:pt formatCode="General" idx="32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D-454A-B7D4-B90D3141CBDA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OriginatedAllOther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Data!$D$2:$D$34</c:f>
              <c:numCache>
                <c:formatCode>#,##0.0</c:formatCode>
                <c:ptCount val="33"/>
                <c:pt idx="0">
                  <c:v>3.5</c:v>
                </c:pt>
                <c:pt idx="1">
                  <c:v>4.5999999999999996</c:v>
                </c:pt>
                <c:pt idx="2">
                  <c:v>5.2</c:v>
                </c:pt>
                <c:pt idx="3">
                  <c:v>5.8</c:v>
                </c:pt>
                <c:pt idx="4">
                  <c:v>5.7</c:v>
                </c:pt>
                <c:pt idx="5">
                  <c:v>6.1</c:v>
                </c:pt>
                <c:pt idx="6">
                  <c:v>6.9</c:v>
                </c:pt>
                <c:pt idx="7">
                  <c:v>6.7</c:v>
                </c:pt>
                <c:pt idx="8">
                  <c:v>7.5</c:v>
                </c:pt>
                <c:pt idx="9">
                  <c:v>7.4</c:v>
                </c:pt>
                <c:pt idx="10">
                  <c:v>6.6</c:v>
                </c:pt>
                <c:pt idx="11">
                  <c:v>6.9</c:v>
                </c:pt>
                <c:pt idx="12">
                  <c:v>7</c:v>
                </c:pt>
                <c:pt idx="13">
                  <c:v>8.4</c:v>
                </c:pt>
                <c:pt idx="14">
                  <c:v>8.8000000000000007</c:v>
                </c:pt>
                <c:pt idx="15">
                  <c:v>8.4</c:v>
                </c:pt>
                <c:pt idx="16">
                  <c:v>6.7</c:v>
                </c:pt>
                <c:pt idx="17">
                  <c:v>7.7</c:v>
                </c:pt>
                <c:pt idx="18">
                  <c:v>9.3000000000000007</c:v>
                </c:pt>
                <c:pt idx="19">
                  <c:v>9.3000000000000007</c:v>
                </c:pt>
                <c:pt idx="20">
                  <c:v>10.199999999999999</c:v>
                </c:pt>
                <c:pt idx="21">
                  <c:v>12.1</c:v>
                </c:pt>
                <c:pt idx="22">
                  <c:v>14.7</c:v>
                </c:pt>
                <c:pt idx="23">
                  <c:v>16.5</c:v>
                </c:pt>
                <c:pt idx="24">
                  <c:v>16.7</c:v>
                </c:pt>
                <c:pt idx="25">
                  <c:v>19.3</c:v>
                </c:pt>
                <c:pt idx="26">
                  <c:v>21</c:v>
                </c:pt>
                <c:pt idx="27">
                  <c:v>20.8</c:v>
                </c:pt>
                <c:pt idx="28">
                  <c:v>20.5</c:v>
                </c:pt>
                <c:pt idx="29">
                  <c:v>20.2</c:v>
                </c:pt>
                <c:pt idx="30">
                  <c:v>20.3</c:v>
                </c:pt>
                <c:pt idx="31">
                  <c:v>21</c:v>
                </c:pt>
                <c:pt formatCode="General" idx="32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FD-454A-B7D4-B90D3141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111104"/>
        <c:axId val="314112640"/>
      </c:lineChart>
      <c:catAx>
        <c:axId val="3141111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4112640"/>
        <c:crosses val="autoZero"/>
        <c:auto val="1"/>
        <c:lblAlgn val="ctr"/>
        <c:lblOffset val="100"/>
        <c:tickLblSkip val="5"/>
        <c:noMultiLvlLbl val="0"/>
      </c:catAx>
      <c:valAx>
        <c:axId val="31411264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314111104"/>
        <c:crossesAt val="1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  <c:userShapes r:id="rId1"/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59599317422633E-2"/>
          <c:y val="0.18559194386415984"/>
          <c:w val="0.81805938398199463"/>
          <c:h val="0.67807252664845463"/>
        </c:manualLayout>
      </c:layout>
      <c:lineChart>
        <c:grouping val="standar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TerminatedFarm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Data!$F$2:$F$34</c:f>
              <c:numCache>
                <c:formatCode>#,##0.0</c:formatCode>
                <c:ptCount val="33"/>
                <c:pt idx="0">
                  <c:v>4.4000000000000004</c:v>
                </c:pt>
                <c:pt idx="1">
                  <c:v>6.6</c:v>
                </c:pt>
                <c:pt idx="2">
                  <c:v>9.4</c:v>
                </c:pt>
                <c:pt idx="3">
                  <c:v>9.8000000000000007</c:v>
                </c:pt>
                <c:pt idx="4">
                  <c:v>11.1</c:v>
                </c:pt>
                <c:pt idx="5">
                  <c:v>11.2</c:v>
                </c:pt>
                <c:pt idx="6">
                  <c:v>9.9</c:v>
                </c:pt>
                <c:pt idx="7">
                  <c:v>11.3</c:v>
                </c:pt>
                <c:pt idx="8">
                  <c:v>10.3</c:v>
                </c:pt>
                <c:pt idx="9">
                  <c:v>10.199999999999999</c:v>
                </c:pt>
                <c:pt idx="10">
                  <c:v>9.4</c:v>
                </c:pt>
                <c:pt idx="11">
                  <c:v>8.4</c:v>
                </c:pt>
                <c:pt idx="12">
                  <c:v>6.3</c:v>
                </c:pt>
                <c:pt idx="13">
                  <c:v>6.8</c:v>
                </c:pt>
                <c:pt idx="14">
                  <c:v>7.8</c:v>
                </c:pt>
                <c:pt idx="15">
                  <c:v>7</c:v>
                </c:pt>
                <c:pt idx="16">
                  <c:v>5.5</c:v>
                </c:pt>
                <c:pt idx="17">
                  <c:v>4.7</c:v>
                </c:pt>
                <c:pt idx="18">
                  <c:v>3.7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4.0999999999999996</c:v>
                </c:pt>
                <c:pt idx="22">
                  <c:v>3.1</c:v>
                </c:pt>
                <c:pt idx="23">
                  <c:v>2.7</c:v>
                </c:pt>
                <c:pt idx="24">
                  <c:v>3.8</c:v>
                </c:pt>
                <c:pt idx="25">
                  <c:v>3.8</c:v>
                </c:pt>
                <c:pt idx="26">
                  <c:v>4.0999999999999996</c:v>
                </c:pt>
                <c:pt idx="27">
                  <c:v>3.9</c:v>
                </c:pt>
                <c:pt idx="28">
                  <c:v>4.0999999999999996</c:v>
                </c:pt>
                <c:pt idx="29">
                  <c:v>4.5</c:v>
                </c:pt>
                <c:pt idx="30">
                  <c:v>3.7</c:v>
                </c:pt>
                <c:pt idx="31">
                  <c:v>3.7</c:v>
                </c:pt>
                <c:pt formatCode="General" idx="32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8-40BB-8B6C-9CA3B480936F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TerminatedCoal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Data!$E$2:$E$34</c:f>
              <c:numCache>
                <c:formatCode>#,##0.0</c:formatCode>
                <c:ptCount val="33"/>
                <c:pt idx="0">
                  <c:v>10.5</c:v>
                </c:pt>
                <c:pt idx="1">
                  <c:v>10.1</c:v>
                </c:pt>
                <c:pt idx="2">
                  <c:v>11.8</c:v>
                </c:pt>
                <c:pt idx="3">
                  <c:v>12.7</c:v>
                </c:pt>
                <c:pt idx="4">
                  <c:v>13.2</c:v>
                </c:pt>
                <c:pt idx="5">
                  <c:v>15.1</c:v>
                </c:pt>
                <c:pt idx="6">
                  <c:v>16.600000000000001</c:v>
                </c:pt>
                <c:pt idx="7">
                  <c:v>15.2</c:v>
                </c:pt>
                <c:pt idx="8">
                  <c:v>17.100000000000001</c:v>
                </c:pt>
                <c:pt idx="9">
                  <c:v>18.2</c:v>
                </c:pt>
                <c:pt idx="10">
                  <c:v>18.3</c:v>
                </c:pt>
                <c:pt idx="11">
                  <c:v>20.2</c:v>
                </c:pt>
                <c:pt idx="12">
                  <c:v>18.2</c:v>
                </c:pt>
                <c:pt idx="13">
                  <c:v>22.7</c:v>
                </c:pt>
                <c:pt idx="14">
                  <c:v>24.4</c:v>
                </c:pt>
                <c:pt idx="15">
                  <c:v>22.1</c:v>
                </c:pt>
                <c:pt idx="16">
                  <c:v>22.8</c:v>
                </c:pt>
                <c:pt idx="17">
                  <c:v>21.9</c:v>
                </c:pt>
                <c:pt idx="18">
                  <c:v>22.8</c:v>
                </c:pt>
                <c:pt idx="19">
                  <c:v>24.2</c:v>
                </c:pt>
                <c:pt idx="20">
                  <c:v>21.9</c:v>
                </c:pt>
                <c:pt idx="21">
                  <c:v>23.5</c:v>
                </c:pt>
                <c:pt idx="22">
                  <c:v>26.4</c:v>
                </c:pt>
                <c:pt idx="23">
                  <c:v>27.6</c:v>
                </c:pt>
                <c:pt idx="24">
                  <c:v>25.4</c:v>
                </c:pt>
                <c:pt idx="25">
                  <c:v>25.8</c:v>
                </c:pt>
                <c:pt idx="26">
                  <c:v>25.6</c:v>
                </c:pt>
                <c:pt idx="27">
                  <c:v>25.3</c:v>
                </c:pt>
                <c:pt idx="28">
                  <c:v>20.3</c:v>
                </c:pt>
                <c:pt idx="29">
                  <c:v>19.600000000000001</c:v>
                </c:pt>
                <c:pt idx="30">
                  <c:v>23.5</c:v>
                </c:pt>
                <c:pt idx="31">
                  <c:v>19</c:v>
                </c:pt>
                <c:pt formatCode="0.0" idx="3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8-40BB-8B6C-9CA3B480936F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TerminatedChemical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Data!$G$2:$G$34</c:f>
              <c:numCache>
                <c:formatCode>#,##0.0</c:formatCode>
                <c:ptCount val="33"/>
                <c:pt idx="0">
                  <c:v>2.2999999999999998</c:v>
                </c:pt>
                <c:pt idx="1">
                  <c:v>2.6</c:v>
                </c:pt>
                <c:pt idx="2">
                  <c:v>3</c:v>
                </c:pt>
                <c:pt idx="3">
                  <c:v>3.2</c:v>
                </c:pt>
                <c:pt idx="4">
                  <c:v>2.9</c:v>
                </c:pt>
                <c:pt idx="5">
                  <c:v>3.1</c:v>
                </c:pt>
                <c:pt idx="6">
                  <c:v>2.8</c:v>
                </c:pt>
                <c:pt idx="7">
                  <c:v>3.1</c:v>
                </c:pt>
                <c:pt idx="8">
                  <c:v>3.1</c:v>
                </c:pt>
                <c:pt idx="9">
                  <c:v>3.3</c:v>
                </c:pt>
                <c:pt idx="10">
                  <c:v>3</c:v>
                </c:pt>
                <c:pt idx="11">
                  <c:v>2.9</c:v>
                </c:pt>
                <c:pt idx="12">
                  <c:v>3.1</c:v>
                </c:pt>
                <c:pt idx="13">
                  <c:v>3.7</c:v>
                </c:pt>
                <c:pt idx="14">
                  <c:v>3.7</c:v>
                </c:pt>
                <c:pt idx="15">
                  <c:v>3.9</c:v>
                </c:pt>
                <c:pt idx="16">
                  <c:v>3.8</c:v>
                </c:pt>
                <c:pt idx="17">
                  <c:v>3.4</c:v>
                </c:pt>
                <c:pt idx="18">
                  <c:v>3.6</c:v>
                </c:pt>
                <c:pt idx="19">
                  <c:v>3.7</c:v>
                </c:pt>
                <c:pt idx="20">
                  <c:v>4.0999999999999996</c:v>
                </c:pt>
                <c:pt idx="21">
                  <c:v>4</c:v>
                </c:pt>
                <c:pt idx="22">
                  <c:v>4.4000000000000004</c:v>
                </c:pt>
                <c:pt idx="23">
                  <c:v>4.2</c:v>
                </c:pt>
                <c:pt idx="24">
                  <c:v>3.2</c:v>
                </c:pt>
                <c:pt idx="25">
                  <c:v>4.5</c:v>
                </c:pt>
                <c:pt idx="26">
                  <c:v>5.4</c:v>
                </c:pt>
                <c:pt idx="27">
                  <c:v>5</c:v>
                </c:pt>
                <c:pt idx="28">
                  <c:v>4.8</c:v>
                </c:pt>
                <c:pt idx="29">
                  <c:v>4.9000000000000004</c:v>
                </c:pt>
                <c:pt idx="30">
                  <c:v>4.3</c:v>
                </c:pt>
                <c:pt idx="31">
                  <c:v>4.5</c:v>
                </c:pt>
                <c:pt formatCode="General" idx="32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8-40BB-8B6C-9CA3B480936F}"/>
            </c:ext>
          </c:extLst>
        </c:ser>
        <c:ser>
          <c:idx val="3"/>
          <c:order val="3"/>
          <c:tx>
            <c:strRef>
              <c:f>Data!$H$1</c:f>
              <c:strCache>
                <c:ptCount val="1"/>
                <c:pt idx="0">
                  <c:v>TerminatedAl Other</c:v>
                </c:pt>
              </c:strCache>
            </c:strRef>
          </c:tx>
          <c:marker>
            <c:symbol val="none"/>
          </c:marker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Data!$H$2:$H$34</c:f>
              <c:numCache>
                <c:formatCode>#,##0.0</c:formatCode>
                <c:ptCount val="33"/>
                <c:pt idx="0">
                  <c:v>3.7</c:v>
                </c:pt>
                <c:pt idx="1">
                  <c:v>5.0999999999999996</c:v>
                </c:pt>
                <c:pt idx="2">
                  <c:v>5.3</c:v>
                </c:pt>
                <c:pt idx="3">
                  <c:v>6</c:v>
                </c:pt>
                <c:pt idx="4">
                  <c:v>5.0999999999999996</c:v>
                </c:pt>
                <c:pt idx="5">
                  <c:v>6</c:v>
                </c:pt>
                <c:pt idx="6">
                  <c:v>6.3</c:v>
                </c:pt>
                <c:pt idx="7">
                  <c:v>6.4</c:v>
                </c:pt>
                <c:pt idx="8">
                  <c:v>6.6</c:v>
                </c:pt>
                <c:pt idx="9">
                  <c:v>8</c:v>
                </c:pt>
                <c:pt idx="10">
                  <c:v>7.1</c:v>
                </c:pt>
                <c:pt idx="11">
                  <c:v>7.2</c:v>
                </c:pt>
                <c:pt idx="12">
                  <c:v>7.7</c:v>
                </c:pt>
                <c:pt idx="13">
                  <c:v>8</c:v>
                </c:pt>
                <c:pt idx="14">
                  <c:v>8.6</c:v>
                </c:pt>
                <c:pt idx="15">
                  <c:v>9</c:v>
                </c:pt>
                <c:pt idx="16">
                  <c:v>8.1999999999999993</c:v>
                </c:pt>
                <c:pt idx="17">
                  <c:v>8.6</c:v>
                </c:pt>
                <c:pt idx="18">
                  <c:v>8.9</c:v>
                </c:pt>
                <c:pt idx="19">
                  <c:v>10.3</c:v>
                </c:pt>
                <c:pt idx="20">
                  <c:v>9.6999999999999993</c:v>
                </c:pt>
                <c:pt idx="21">
                  <c:v>9.4</c:v>
                </c:pt>
                <c:pt idx="22">
                  <c:v>8.9</c:v>
                </c:pt>
                <c:pt idx="23">
                  <c:v>9.1999999999999993</c:v>
                </c:pt>
                <c:pt idx="24">
                  <c:v>7.2</c:v>
                </c:pt>
                <c:pt idx="25">
                  <c:v>8.1</c:v>
                </c:pt>
                <c:pt idx="26">
                  <c:v>7.8</c:v>
                </c:pt>
                <c:pt idx="27">
                  <c:v>9.1</c:v>
                </c:pt>
                <c:pt idx="28">
                  <c:v>8.4</c:v>
                </c:pt>
                <c:pt idx="29">
                  <c:v>10.5</c:v>
                </c:pt>
                <c:pt idx="30">
                  <c:v>9.6</c:v>
                </c:pt>
                <c:pt idx="31">
                  <c:v>9.5</c:v>
                </c:pt>
                <c:pt formatCode="General" idx="3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8-40BB-8B6C-9CA3B4809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305536"/>
        <c:axId val="314307328"/>
      </c:lineChart>
      <c:catAx>
        <c:axId val="314305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4307328"/>
        <c:crosses val="autoZero"/>
        <c:auto val="1"/>
        <c:lblAlgn val="ctr"/>
        <c:lblOffset val="100"/>
        <c:tickLblSkip val="5"/>
        <c:noMultiLvlLbl val="0"/>
      </c:catAx>
      <c:valAx>
        <c:axId val="31430732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crossAx val="3143055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  <c:userShapes r:id="rId1"/>
</c:chartSpace>
</file>

<file path=xl/charts/chart3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64996848837431"/>
          <c:y val="0.21998269447088345"/>
          <c:w val="0.79982812822259586"/>
          <c:h val="0.61899224135444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NetTonMiles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Data!$A$2:$A$34</c:f>
              <c:numCache>
                <c:formatCode>0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formatCode="General" idx="32">
                  <c:v>2017</c:v>
                </c:pt>
              </c:numCache>
            </c:numRef>
          </c:cat>
          <c:val>
            <c:numRef>
              <c:f>Data!$I$2:$I$34</c:f>
              <c:numCache>
                <c:formatCode>#,##0</c:formatCode>
                <c:ptCount val="33"/>
                <c:pt idx="0">
                  <c:v>20840259</c:v>
                </c:pt>
                <c:pt idx="1">
                  <c:v>24514378</c:v>
                </c:pt>
                <c:pt idx="2">
                  <c:v>26781425</c:v>
                </c:pt>
                <c:pt idx="3">
                  <c:v>29950588</c:v>
                </c:pt>
                <c:pt idx="4">
                  <c:v>30018148</c:v>
                </c:pt>
                <c:pt idx="5">
                  <c:v>32016349</c:v>
                </c:pt>
                <c:pt idx="6">
                  <c:v>32061080</c:v>
                </c:pt>
                <c:pt idx="7">
                  <c:v>32442469</c:v>
                </c:pt>
                <c:pt idx="8">
                  <c:v>33614615</c:v>
                </c:pt>
                <c:pt idx="9">
                  <c:v>37999392</c:v>
                </c:pt>
                <c:pt idx="10">
                  <c:v>39118999</c:v>
                </c:pt>
                <c:pt idx="11">
                  <c:v>41421479</c:v>
                </c:pt>
                <c:pt idx="12">
                  <c:v>50194104</c:v>
                </c:pt>
                <c:pt idx="13">
                  <c:v>52886406</c:v>
                </c:pt>
                <c:pt idx="14">
                  <c:v>53365334</c:v>
                </c:pt>
                <c:pt idx="15">
                  <c:v>59808372</c:v>
                </c:pt>
                <c:pt idx="16">
                  <c:v>60899385</c:v>
                </c:pt>
                <c:pt idx="17">
                  <c:v>61317872</c:v>
                </c:pt>
                <c:pt idx="18">
                  <c:v>59634915</c:v>
                </c:pt>
                <c:pt idx="19">
                  <c:v>62925454</c:v>
                </c:pt>
                <c:pt idx="20">
                  <c:v>63315797</c:v>
                </c:pt>
                <c:pt idx="21">
                  <c:v>68826690</c:v>
                </c:pt>
                <c:pt idx="22">
                  <c:v>66816577</c:v>
                </c:pt>
                <c:pt idx="23">
                  <c:v>67141506</c:v>
                </c:pt>
                <c:pt idx="24">
                  <c:v>61061959</c:v>
                </c:pt>
                <c:pt idx="25">
                  <c:v>61833018</c:v>
                </c:pt>
                <c:pt idx="26">
                  <c:v>65925942</c:v>
                </c:pt>
                <c:pt idx="27">
                  <c:v>57537672</c:v>
                </c:pt>
                <c:pt idx="28">
                  <c:v>57334318</c:v>
                </c:pt>
                <c:pt idx="29">
                  <c:v>64578935</c:v>
                </c:pt>
                <c:pt idx="30">
                  <c:v>61004904</c:v>
                </c:pt>
                <c:pt idx="31">
                  <c:v>52055604</c:v>
                </c:pt>
                <c:pt idx="32">
                  <c:v>56162690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F-405E-B107-40DA5B001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14687488"/>
        <c:axId val="314689024"/>
      </c:barChart>
      <c:catAx>
        <c:axId val="314687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charset="0" panose="020B0604020202020204" pitchFamily="34" typeface="Arial"/>
                <a:cs charset="0" panose="020B0604020202020204" pitchFamily="34" typeface="Arial"/>
              </a:defRPr>
            </a:pPr>
            <a:endParaRPr lang="en-US"/>
          </a:p>
        </c:txPr>
        <c:crossAx val="314689024"/>
        <c:crosses val="autoZero"/>
        <c:auto val="1"/>
        <c:lblAlgn val="ctr"/>
        <c:lblOffset val="100"/>
        <c:tickLblSkip val="5"/>
        <c:noMultiLvlLbl val="0"/>
      </c:catAx>
      <c:valAx>
        <c:axId val="314689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charset="0" panose="020B0604020202020204" pitchFamily="34" typeface="Arial"/>
                <a:cs charset="0" panose="020B0604020202020204" pitchFamily="34" typeface="Arial"/>
              </a:defRPr>
            </a:pPr>
            <a:endParaRPr lang="en-US"/>
          </a:p>
        </c:txPr>
        <c:crossAx val="314687488"/>
        <c:crosses val="autoZero"/>
        <c:crossBetween val="between"/>
        <c:majorUnit val="200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footer="0.3" header="0.3" l="0.7" r="0.7" t="0.75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21981</xdr:colOff>
      <xdr:row>1</xdr:row>
      <xdr:rowOff>98914</xdr:rowOff>
    </xdr:from>
    <xdr:to>
      <xdr:col>13</xdr:col>
      <xdr:colOff>586154</xdr:colOff>
      <xdr:row>15</xdr:row>
      <xdr:rowOff>79863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76201</xdr:rowOff>
    </xdr:from>
    <xdr:to>
      <xdr:col>14</xdr:col>
      <xdr:colOff>14288</xdr:colOff>
      <xdr:row>29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48722</xdr:colOff>
      <xdr:row>29</xdr:row>
      <xdr:rowOff>30040</xdr:rowOff>
    </xdr:from>
    <xdr:to>
      <xdr:col>14</xdr:col>
      <xdr:colOff>16850</xdr:colOff>
      <xdr:row>41</xdr:row>
      <xdr:rowOff>1465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0.00221</cdr:x>
      <cdr:y>0</cdr:y>
    </cdr:from>
    <cdr:to>
      <cdr:x>0.99114</cdr:x>
      <cdr:y>0.10612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17" y="0"/>
          <a:ext cx="6406685" cy="231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Originated in Iowa </a:t>
          </a:r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(tons in millions)</a:t>
          </a:r>
        </a:p>
      </cdr:txBody>
    </cdr:sp>
  </cdr:relSizeAnchor>
  <cdr:relSizeAnchor xmlns:cdr="http://schemas.openxmlformats.org/drawingml/2006/chartDrawing">
    <cdr:from>
      <cdr:x>0.86727</cdr:x>
      <cdr:y>0.34384</cdr:y>
    </cdr:from>
    <cdr:to>
      <cdr:x>0.96321</cdr:x>
      <cdr:y>0.44588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5879406" y="734129"/>
          <a:ext cx="650400" cy="217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Food</a:t>
          </a:r>
        </a:p>
      </cdr:txBody>
    </cdr:sp>
  </cdr:relSizeAnchor>
  <cdr:relSizeAnchor xmlns:cdr="http://schemas.openxmlformats.org/drawingml/2006/chartDrawing">
    <cdr:from>
      <cdr:x>0.86486</cdr:x>
      <cdr:y>0.22354</cdr:y>
    </cdr:from>
    <cdr:to>
      <cdr:x>0.98614</cdr:x>
      <cdr:y>0.32558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863090" y="477270"/>
          <a:ext cx="822186" cy="21786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All Other</a:t>
          </a:r>
        </a:p>
      </cdr:txBody>
    </cdr:sp>
  </cdr:relSizeAnchor>
  <cdr:relSizeAnchor xmlns:cdr="http://schemas.openxmlformats.org/drawingml/2006/chartDrawing">
    <cdr:from>
      <cdr:x>0.86742</cdr:x>
      <cdr:y>0.44888</cdr:y>
    </cdr:from>
    <cdr:to>
      <cdr:x>0.9887</cdr:x>
      <cdr:y>0.55092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880417" y="958386"/>
          <a:ext cx="822186" cy="217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Farm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0.00221</cdr:x>
      <cdr:y>0.02449</cdr:y>
    </cdr:from>
    <cdr:to>
      <cdr:x>0.99114</cdr:x>
      <cdr:y>0.13061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8" y="57150"/>
          <a:ext cx="6381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Terminated in Iowa </a:t>
          </a:r>
          <a:r>
            <a:rPr lang="en-US" sz="900">
              <a:effectLst/>
              <a:latin typeface="+mn-lt"/>
              <a:ea typeface="+mn-ea"/>
              <a:cs typeface="+mn-cs"/>
            </a:rPr>
            <a:t>(tons in millions</a:t>
          </a:r>
          <a:r>
            <a:rPr lang="en-US" sz="1100"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effectLst/>
          </a:endParaRPr>
        </a:p>
        <a:p xmlns:a="http://schemas.openxmlformats.org/drawingml/2006/main">
          <a:endParaRPr lang="en-US" sz="1200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0.87282</cdr:x>
      <cdr:y>0.68299</cdr:y>
    </cdr:from>
    <cdr:to>
      <cdr:x>0.9941</cdr:x>
      <cdr:y>0.78503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632446" y="1593846"/>
          <a:ext cx="782642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Chemical</a:t>
          </a:r>
        </a:p>
      </cdr:txBody>
    </cdr:sp>
  </cdr:relSizeAnchor>
  <cdr:relSizeAnchor xmlns:cdr="http://schemas.openxmlformats.org/drawingml/2006/chartDrawing">
    <cdr:from>
      <cdr:x>0.87282</cdr:x>
      <cdr:y>0.56055</cdr:y>
    </cdr:from>
    <cdr:to>
      <cdr:x>0.9941</cdr:x>
      <cdr:y>0.66259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632472" y="1308112"/>
          <a:ext cx="782642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All Other</a:t>
          </a:r>
        </a:p>
      </cdr:txBody>
    </cdr:sp>
  </cdr:relSizeAnchor>
  <cdr:relSizeAnchor xmlns:cdr="http://schemas.openxmlformats.org/drawingml/2006/chartDrawing">
    <cdr:from>
      <cdr:x>0.87199</cdr:x>
      <cdr:y>0.4265</cdr:y>
    </cdr:from>
    <cdr:to>
      <cdr:x>0.96793</cdr:x>
      <cdr:y>0.52855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5909502" y="908740"/>
          <a:ext cx="650189" cy="217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</cdr:txBody>
    </cdr:sp>
  </cdr:relSizeAnchor>
  <cdr:relSizeAnchor xmlns:cdr="http://schemas.openxmlformats.org/drawingml/2006/chartDrawing">
    <cdr:from>
      <cdr:x>0.87134</cdr:x>
      <cdr:y>0.75239</cdr:y>
    </cdr:from>
    <cdr:to>
      <cdr:x>0.99262</cdr:x>
      <cdr:y>0.85443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22947" y="1755787"/>
          <a:ext cx="782642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Farm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0.00494</cdr:x>
      <cdr:y>0.00744</cdr:y>
    </cdr:from>
    <cdr:to>
      <cdr:x>0.90363</cdr:x>
      <cdr:y>0.13641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3" y="12901"/>
          <a:ext cx="5773735" cy="223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Net-Ton Miles </a:t>
          </a:r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(tons in thousands)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P64"/>
  <sheetViews>
    <sheetView tabSelected="1" topLeftCell="A31" view="pageLayout" workbookViewId="0" zoomScaleNormal="100" zoomScaleSheetLayoutView="130">
      <selection activeCell="Q20" sqref="Q20"/>
    </sheetView>
  </sheetViews>
  <sheetFormatPr defaultRowHeight="12" x14ac:dyDescent="0.2"/>
  <cols>
    <col min="1" max="1" customWidth="true" width="0.140625" collapsed="false"/>
    <col min="2" max="2" customWidth="true" width="9.5703125" collapsed="false"/>
    <col min="3" max="5" customWidth="true" width="9.28515625" collapsed="false"/>
    <col min="6" max="6" customWidth="true" width="1.140625" collapsed="false"/>
    <col min="7" max="10" customWidth="true" width="9.28515625" collapsed="false"/>
    <col min="11" max="11" customWidth="true" width="1.140625" collapsed="false"/>
    <col min="12" max="12" customWidth="true" width="13.28515625" collapsed="false"/>
    <col min="13" max="13" customWidth="true" width="1.7109375" collapsed="false"/>
    <col min="15" max="15" customWidth="true" width="2.0" collapsed="false"/>
  </cols>
  <sheetData>
    <row ht="18" r="1" spans="1:15" x14ac:dyDescent="0.2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"/>
    </row>
    <row r="2" spans="1:1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"/>
      <c r="M2" s="8"/>
      <c r="N2" s="10"/>
      <c r="O2" s="10"/>
    </row>
    <row r="3" spans="1:15" x14ac:dyDescent="0.2">
      <c r="A3" s="1"/>
      <c r="O3" s="15"/>
    </row>
    <row r="4" spans="1:15" x14ac:dyDescent="0.2">
      <c r="A4" s="1"/>
      <c r="O4" s="9"/>
    </row>
    <row r="5" spans="1:15" x14ac:dyDescent="0.2">
      <c r="A5" s="1"/>
      <c r="O5" s="12"/>
    </row>
    <row r="6" spans="1:15" x14ac:dyDescent="0.2">
      <c r="A6" s="1"/>
      <c r="O6" s="12"/>
    </row>
    <row r="7" spans="1:15" x14ac:dyDescent="0.2">
      <c r="A7" s="1"/>
      <c r="O7" s="12"/>
    </row>
    <row r="8" spans="1:15" x14ac:dyDescent="0.2">
      <c r="A8" s="1"/>
      <c r="O8" s="12"/>
    </row>
    <row r="9" spans="1:15" x14ac:dyDescent="0.2">
      <c r="A9" s="1"/>
      <c r="O9" s="12"/>
    </row>
    <row r="10" spans="1:15" x14ac:dyDescent="0.2">
      <c r="A10" s="1"/>
      <c r="O10" s="12"/>
    </row>
    <row r="11" spans="1:15" x14ac:dyDescent="0.2">
      <c r="A11" s="1"/>
      <c r="O11" s="12"/>
    </row>
    <row r="12" spans="1:15" x14ac:dyDescent="0.2">
      <c r="A12" s="1"/>
      <c r="O12" s="12"/>
    </row>
    <row r="13" spans="1:15" x14ac:dyDescent="0.2">
      <c r="A13" s="1"/>
      <c r="O13" s="12"/>
    </row>
    <row r="14" spans="1:15" x14ac:dyDescent="0.2">
      <c r="A14" s="1"/>
      <c r="O14" s="12"/>
    </row>
    <row r="15" spans="1:15" x14ac:dyDescent="0.2">
      <c r="A15" s="1"/>
      <c r="O15" s="12"/>
    </row>
    <row r="16" spans="1:15" x14ac:dyDescent="0.2">
      <c r="A16" s="1"/>
      <c r="O16" s="12"/>
    </row>
    <row r="17" spans="1:15" x14ac:dyDescent="0.2">
      <c r="A17" s="1"/>
      <c r="O17" s="12"/>
    </row>
    <row r="18" spans="1:15" x14ac:dyDescent="0.2">
      <c r="A18" s="1"/>
      <c r="O18" s="12"/>
    </row>
    <row r="19" spans="1:15" x14ac:dyDescent="0.2">
      <c r="A19" s="1"/>
      <c r="O19" s="12"/>
    </row>
    <row r="20" spans="1:15" x14ac:dyDescent="0.2">
      <c r="A20" s="1"/>
      <c r="O20" s="12"/>
    </row>
    <row r="21" spans="1:15" x14ac:dyDescent="0.2">
      <c r="A21" s="1"/>
      <c r="O21" s="12"/>
    </row>
    <row r="22" spans="1:15" x14ac:dyDescent="0.2">
      <c r="A22" s="1"/>
      <c r="O22" s="12"/>
    </row>
    <row r="23" spans="1:15" x14ac:dyDescent="0.2">
      <c r="A23" s="1"/>
      <c r="O23" s="12"/>
    </row>
    <row r="24" spans="1:15" x14ac:dyDescent="0.2">
      <c r="A24" s="1"/>
      <c r="O24" s="12"/>
    </row>
    <row customHeight="1" ht="12.75" r="25" spans="1:15" x14ac:dyDescent="0.2">
      <c r="A25" s="2"/>
      <c r="O25" s="12"/>
    </row>
    <row customHeight="1" ht="12.75" r="26" spans="1:15" x14ac:dyDescent="0.2">
      <c r="A26" s="2"/>
      <c r="O26" s="12"/>
    </row>
    <row customHeight="1" ht="12.6" r="27" spans="1:15" x14ac:dyDescent="0.2">
      <c r="A27" s="2"/>
      <c r="O27" s="12"/>
    </row>
    <row customHeight="1" ht="12.6" r="28" spans="1:15" x14ac:dyDescent="0.2">
      <c r="A28" s="2"/>
    </row>
    <row customHeight="1" ht="12.6" r="29" spans="1:15" x14ac:dyDescent="0.2">
      <c r="A29" s="2"/>
    </row>
    <row customHeight="1" ht="12" r="30" spans="1:15" x14ac:dyDescent="0.2">
      <c r="A30" s="2"/>
    </row>
    <row customHeight="1" ht="12" r="31" spans="1:15" x14ac:dyDescent="0.2">
      <c r="A31" s="2"/>
    </row>
    <row customHeight="1" ht="12" r="32" spans="1:15" x14ac:dyDescent="0.2">
      <c r="A32" s="2"/>
    </row>
    <row customHeight="1" ht="9.6" r="33" spans="1:15" x14ac:dyDescent="0.2">
      <c r="A33" s="2"/>
    </row>
    <row customHeight="1" ht="12" r="34" spans="1:15" x14ac:dyDescent="0.2">
      <c r="A34" s="2"/>
      <c r="O34" s="13"/>
    </row>
    <row customHeight="1" ht="12" r="35" spans="1:15" x14ac:dyDescent="0.2">
      <c r="A35" s="2"/>
      <c r="O35" s="14"/>
    </row>
    <row customHeight="1" ht="12" r="36" spans="1:15" x14ac:dyDescent="0.2">
      <c r="A36" s="2"/>
      <c r="O36" s="14"/>
    </row>
    <row customHeight="1" ht="12.6" r="37" spans="1:15" x14ac:dyDescent="0.2">
      <c r="A37" s="2"/>
      <c r="B37" s="6"/>
      <c r="C37" s="7"/>
      <c r="D37" s="7"/>
      <c r="E37" s="7"/>
      <c r="F37" s="7"/>
      <c r="G37" s="7"/>
      <c r="H37" s="7"/>
      <c r="I37" s="7"/>
      <c r="J37" s="7"/>
      <c r="K37" s="2"/>
      <c r="L37" s="11"/>
      <c r="M37" s="11"/>
    </row>
    <row customHeight="1" ht="12.6" r="38" spans="1:15" x14ac:dyDescent="0.2">
      <c r="A38" s="2"/>
      <c r="B38" s="6"/>
      <c r="C38" s="7"/>
      <c r="D38" s="7"/>
      <c r="E38" s="7"/>
      <c r="F38" s="7"/>
      <c r="G38" s="7"/>
      <c r="H38" s="7"/>
      <c r="I38" s="7"/>
      <c r="J38" s="7"/>
      <c r="K38" s="2"/>
      <c r="L38" s="11"/>
      <c r="M38" s="11"/>
    </row>
    <row customHeight="1" ht="11.25" r="39" spans="1:15" x14ac:dyDescent="0.2">
      <c r="A39" s="2"/>
      <c r="B39" s="6"/>
      <c r="C39" s="7"/>
      <c r="D39" s="7"/>
      <c r="E39" s="7"/>
      <c r="F39" s="7"/>
      <c r="G39" s="7"/>
      <c r="H39" s="7"/>
      <c r="I39" s="7"/>
      <c r="J39" s="7"/>
      <c r="K39" s="2"/>
      <c r="L39" s="11"/>
      <c r="M39" s="11"/>
    </row>
    <row customHeight="1" ht="11.25" r="40" spans="1:15" x14ac:dyDescent="0.2">
      <c r="A40" s="2"/>
      <c r="B40" s="6"/>
      <c r="C40" s="7"/>
      <c r="D40" s="7"/>
      <c r="E40" s="7"/>
      <c r="F40" s="7"/>
      <c r="G40" s="7"/>
      <c r="H40" s="7"/>
      <c r="I40" s="7"/>
      <c r="J40" s="7"/>
      <c r="K40" s="2"/>
      <c r="L40" s="11"/>
      <c r="M40" s="11"/>
    </row>
    <row customHeight="1" ht="11.25" r="41" spans="1:15" x14ac:dyDescent="0.2">
      <c r="A41" s="2"/>
      <c r="B41" s="6"/>
      <c r="C41" s="7"/>
      <c r="D41" s="7"/>
      <c r="E41" s="7"/>
      <c r="F41" s="7"/>
      <c r="G41" s="7"/>
      <c r="H41" s="7"/>
      <c r="I41" s="7"/>
      <c r="J41" s="7"/>
      <c r="K41" s="2"/>
      <c r="L41" s="11"/>
      <c r="M41" s="11"/>
    </row>
    <row customHeight="1" ht="11.25" r="42" spans="1:15" x14ac:dyDescent="0.2">
      <c r="A42" s="2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14"/>
    </row>
    <row customHeight="1" ht="11.25" r="43" spans="1:15" x14ac:dyDescent="0.2">
      <c r="A43" s="2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7"/>
      <c r="N43" s="38"/>
    </row>
    <row customHeight="1" ht="11.25" r="44" spans="1:15" x14ac:dyDescent="0.2">
      <c r="A44" s="2"/>
      <c r="B44" s="39"/>
      <c r="C44" s="60" t="s">
        <v>6</v>
      </c>
      <c r="D44" s="60"/>
      <c r="E44" s="60"/>
      <c r="F44" s="39"/>
      <c r="G44" s="60" t="s">
        <v>7</v>
      </c>
      <c r="H44" s="60"/>
      <c r="I44" s="60"/>
      <c r="J44" s="60"/>
      <c r="K44" s="39"/>
      <c r="L44" s="37" t="s">
        <v>8</v>
      </c>
      <c r="M44" s="40"/>
      <c r="N44" s="38" t="s">
        <v>10</v>
      </c>
    </row>
    <row customHeight="1" ht="11.25" r="45" spans="1:15" x14ac:dyDescent="0.2">
      <c r="A45" s="2"/>
      <c r="B45" s="41" t="s">
        <v>0</v>
      </c>
      <c r="C45" s="41" t="s">
        <v>1</v>
      </c>
      <c r="D45" s="41" t="s">
        <v>2</v>
      </c>
      <c r="E45" s="41" t="s">
        <v>3</v>
      </c>
      <c r="F45" s="42"/>
      <c r="G45" s="41" t="s">
        <v>4</v>
      </c>
      <c r="H45" s="41" t="s">
        <v>1</v>
      </c>
      <c r="I45" s="41" t="s">
        <v>5</v>
      </c>
      <c r="J45" s="41" t="s">
        <v>3</v>
      </c>
      <c r="K45" s="43"/>
      <c r="L45" s="41" t="s">
        <v>9</v>
      </c>
      <c r="M45" s="44"/>
      <c r="N45" s="45" t="s">
        <v>11</v>
      </c>
    </row>
    <row customHeight="1" ht="12.6" r="46" spans="1:15" x14ac:dyDescent="0.2">
      <c r="A46" s="2"/>
      <c r="B46" s="33">
        <f>LARGE(Data!$A$2:$A$99,10)</f>
        <v>2008</v>
      </c>
      <c r="C46" s="46">
        <f>INDEX(Data!$A$2:$J$99,MATCH(Factbook!$B46,Data!$A$2:$A$99,0),2)</f>
        <v>17.3</v>
      </c>
      <c r="D46" s="46">
        <f>INDEX(Data!$A$2:$J$99,MATCH(Factbook!$B46,Data!$A$2:$A$99,0),3)</f>
        <v>18.5</v>
      </c>
      <c r="E46" s="46">
        <f>INDEX(Data!$A$2:$J$99,MATCH(Factbook!$B46,Data!$A$2:$A$99,0),4)</f>
        <v>16.5</v>
      </c>
      <c r="F46" s="46">
        <f>INDEX(Data!$A$2:$J$99,MATCH(Factbook!$B46,Data!$A$2:$A$99,0),2)</f>
        <v>17.3</v>
      </c>
      <c r="G46" s="46">
        <f>INDEX(Data!$A$2:$J$99,MATCH(Factbook!$B46,Data!$A$2:$A$99,0),5)</f>
        <v>27.6</v>
      </c>
      <c r="H46" s="46">
        <f>INDEX(Data!$A$2:$J$99,MATCH(Factbook!$B46,Data!$A$2:$A$99,0),6)</f>
        <v>2.7</v>
      </c>
      <c r="I46" s="46">
        <f>INDEX(Data!$A$2:$J$99,MATCH(Factbook!$B46,Data!$A$2:$A$99,0),7)</f>
        <v>4.2</v>
      </c>
      <c r="J46" s="46">
        <f>INDEX(Data!$A$2:$J$99,MATCH(Factbook!$B46,Data!$A$2:$A$99,0),8)</f>
        <v>9.1999999999999993</v>
      </c>
      <c r="K46" s="46">
        <f>INDEX(Data!$A$2:$J$99,MATCH(Factbook!$B46,Data!$A$2:$A$99,0),2)</f>
        <v>17.3</v>
      </c>
      <c r="L46" s="47">
        <f>INDEX(Data!$A$2:$J$99,MATCH(Factbook!$B46,Data!$A$2:$A$99,0),9)</f>
        <v>67141506</v>
      </c>
      <c r="M46" s="47"/>
      <c r="N46" s="47">
        <f>INDEX(Data!$A$2:$J$99,MATCH(Factbook!$B46,Data!$A$2:$A$99,0),10)</f>
        <v>3947</v>
      </c>
    </row>
    <row customHeight="1" ht="12.6" r="47" spans="1:15" x14ac:dyDescent="0.2">
      <c r="A47" s="2"/>
      <c r="B47" s="33">
        <f>LARGE(Data!$A$2:$A$99,9)</f>
        <v>2009</v>
      </c>
      <c r="C47" s="46">
        <f>INDEX(Data!$A$2:$J$99,MATCH(Factbook!$B47,Data!$A$2:$A$99,0),2)</f>
        <v>13.4</v>
      </c>
      <c r="D47" s="46">
        <f>INDEX(Data!$A$2:$J$99,MATCH(Factbook!$B47,Data!$A$2:$A$99,0),3)</f>
        <v>19.399999999999999</v>
      </c>
      <c r="E47" s="46">
        <f>INDEX(Data!$A$2:$J$99,MATCH(Factbook!$B47,Data!$A$2:$A$99,0),4)</f>
        <v>16.7</v>
      </c>
      <c r="F47" s="46"/>
      <c r="G47" s="46">
        <f>INDEX(Data!$A$2:$J$99,MATCH(Factbook!$B47,Data!$A$2:$A$99,0),5)</f>
        <v>25.4</v>
      </c>
      <c r="H47" s="46">
        <f>INDEX(Data!$A$2:$J$99,MATCH(Factbook!$B47,Data!$A$2:$A$99,0),6)</f>
        <v>3.8</v>
      </c>
      <c r="I47" s="46">
        <f>INDEX(Data!$A$2:$J$99,MATCH(Factbook!$B47,Data!$A$2:$A$99,0),7)</f>
        <v>3.2</v>
      </c>
      <c r="J47" s="46">
        <f>INDEX(Data!$A$2:$J$99,MATCH(Factbook!$B47,Data!$A$2:$A$99,0),8)</f>
        <v>7.2</v>
      </c>
      <c r="K47" s="35"/>
      <c r="L47" s="47">
        <f>INDEX(Data!$A$2:$J$99,MATCH(Factbook!$B47,Data!$A$2:$A$99,0),9)</f>
        <v>61061959</v>
      </c>
      <c r="M47" s="34"/>
      <c r="N47" s="47">
        <f>INDEX(Data!$A$2:$J$99,MATCH(Factbook!$B47,Data!$A$2:$A$99,0),10)</f>
        <v>3945</v>
      </c>
    </row>
    <row customHeight="1" ht="12.6" r="48" spans="1:15" x14ac:dyDescent="0.2">
      <c r="A48" s="2"/>
      <c r="B48" s="49">
        <f>LARGE(Data!$A$2:$A$99,8)</f>
        <v>2010</v>
      </c>
      <c r="C48" s="50">
        <f>INDEX(Data!$A$2:$J$99,MATCH(Factbook!$B48,Data!$A$2:$A$99,0),2)</f>
        <v>13.6</v>
      </c>
      <c r="D48" s="50">
        <f>INDEX(Data!$A$2:$J$99,MATCH(Factbook!$B48,Data!$A$2:$A$99,0),3)</f>
        <v>21.6</v>
      </c>
      <c r="E48" s="50">
        <f>INDEX(Data!$A$2:$J$99,MATCH(Factbook!$B48,Data!$A$2:$A$99,0),4)</f>
        <v>19.3</v>
      </c>
      <c r="F48" s="50"/>
      <c r="G48" s="50">
        <f>INDEX(Data!$A$2:$J$99,MATCH(Factbook!$B48,Data!$A$2:$A$99,0),5)</f>
        <v>25.8</v>
      </c>
      <c r="H48" s="50">
        <f>INDEX(Data!$A$2:$J$99,MATCH(Factbook!$B48,Data!$A$2:$A$99,0),6)</f>
        <v>3.8</v>
      </c>
      <c r="I48" s="50">
        <f>INDEX(Data!$A$2:$J$99,MATCH(Factbook!$B48,Data!$A$2:$A$99,0),7)</f>
        <v>4.5</v>
      </c>
      <c r="J48" s="50">
        <f>INDEX(Data!$A$2:$J$99,MATCH(Factbook!$B48,Data!$A$2:$A$99,0),8)</f>
        <v>8.1</v>
      </c>
      <c r="K48" s="49"/>
      <c r="L48" s="51">
        <f>INDEX(Data!$A$2:$J$99,MATCH(Factbook!$B48,Data!$A$2:$A$99,0),9)</f>
        <v>61833018</v>
      </c>
      <c r="M48" s="51"/>
      <c r="N48" s="51">
        <f>INDEX(Data!$A$2:$J$99,MATCH(Factbook!$B48,Data!$A$2:$A$99,0),10)</f>
        <v>3905</v>
      </c>
    </row>
    <row r="49" spans="1:14" x14ac:dyDescent="0.2">
      <c r="A49" s="3"/>
      <c r="B49" s="33">
        <f>LARGE(Data!$A$2:$A$99,7)</f>
        <v>2011</v>
      </c>
      <c r="C49" s="46">
        <f>INDEX(Data!$A$2:$J$99,MATCH(Factbook!$B49,Data!$A$2:$A$99,0),2)</f>
        <v>13.2</v>
      </c>
      <c r="D49" s="46">
        <f>INDEX(Data!$A$2:$J$99,MATCH(Factbook!$B49,Data!$A$2:$A$99,0),3)</f>
        <v>22</v>
      </c>
      <c r="E49" s="46">
        <f>INDEX(Data!$A$2:$J$99,MATCH(Factbook!$B49,Data!$A$2:$A$99,0),4)</f>
        <v>21</v>
      </c>
      <c r="F49" s="33"/>
      <c r="G49" s="46">
        <f>INDEX(Data!$A$2:$J$99,MATCH(Factbook!$B49,Data!$A$2:$A$99,0),5)</f>
        <v>25.6</v>
      </c>
      <c r="H49" s="46">
        <f>INDEX(Data!$A$2:$J$99,MATCH(Factbook!$B49,Data!$A$2:$A$99,0),6)</f>
        <v>4.0999999999999996</v>
      </c>
      <c r="I49" s="46">
        <f>INDEX(Data!$A$2:$J$99,MATCH(Factbook!$B49,Data!$A$2:$A$99,0),7)</f>
        <v>5.4</v>
      </c>
      <c r="J49" s="46">
        <f>INDEX(Data!$A$2:$J$99,MATCH(Factbook!$B49,Data!$A$2:$A$99,0),8)</f>
        <v>7.8</v>
      </c>
      <c r="K49" s="33"/>
      <c r="L49" s="47">
        <f>INDEX(Data!$A$2:$J$99,MATCH(Factbook!$B49,Data!$A$2:$A$99,0),9)</f>
        <v>65925942</v>
      </c>
      <c r="M49" s="48"/>
      <c r="N49" s="47">
        <f>INDEX(Data!$A$2:$J$99,MATCH(Factbook!$B49,Data!$A$2:$A$99,0),10)</f>
        <v>3893</v>
      </c>
    </row>
    <row r="50" spans="1:14" x14ac:dyDescent="0.2">
      <c r="A50" s="3"/>
      <c r="B50" s="33">
        <f>LARGE(Data!$A$2:$A$99,6)</f>
        <v>2012</v>
      </c>
      <c r="C50" s="46">
        <f>INDEX(Data!$A$2:$J$99,MATCH(Factbook!$B50,Data!$A$2:$A$99,0),2)</f>
        <v>14</v>
      </c>
      <c r="D50" s="46">
        <f>INDEX(Data!$A$2:$J$99,MATCH(Factbook!$B50,Data!$A$2:$A$99,0),3)</f>
        <v>22.8</v>
      </c>
      <c r="E50" s="46">
        <f>INDEX(Data!$A$2:$J$99,MATCH(Factbook!$B50,Data!$A$2:$A$99,0),4)</f>
        <v>20.8</v>
      </c>
      <c r="F50" s="35"/>
      <c r="G50" s="46">
        <f>INDEX(Data!$A$2:$J$99,MATCH(Factbook!$B50,Data!$A$2:$A$99,0),5)</f>
        <v>25.3</v>
      </c>
      <c r="H50" s="46">
        <f>INDEX(Data!$A$2:$J$99,MATCH(Factbook!$B50,Data!$A$2:$A$99,0),6)</f>
        <v>3.9</v>
      </c>
      <c r="I50" s="46">
        <f>INDEX(Data!$A$2:$J$99,MATCH(Factbook!$B50,Data!$A$2:$A$99,0),7)</f>
        <v>5</v>
      </c>
      <c r="J50" s="46">
        <f>INDEX(Data!$A$2:$J$99,MATCH(Factbook!$B50,Data!$A$2:$A$99,0),8)</f>
        <v>9.1</v>
      </c>
      <c r="K50" s="35"/>
      <c r="L50" s="47">
        <f>INDEX(Data!$A$2:$J$99,MATCH(Factbook!$B50,Data!$A$2:$A$99,0),9)</f>
        <v>57537672</v>
      </c>
      <c r="M50" s="53"/>
      <c r="N50" s="47">
        <f>INDEX(Data!$A$2:$J$99,MATCH(Factbook!$B50,Data!$A$2:$A$99,0),10)</f>
        <v>3894</v>
      </c>
    </row>
    <row r="51" spans="1:14" x14ac:dyDescent="0.2">
      <c r="A51" s="3"/>
      <c r="B51" s="49">
        <f>LARGE(Data!$A$2:$A$99,5)</f>
        <v>2013</v>
      </c>
      <c r="C51" s="50">
        <f>INDEX(Data!$A$2:$J$99,MATCH(Factbook!$B51,Data!$A$2:$A$99,0),2)</f>
        <v>6.3</v>
      </c>
      <c r="D51" s="50">
        <f>INDEX(Data!$A$2:$J$99,MATCH(Factbook!$B51,Data!$A$2:$A$99,0),3)</f>
        <v>22</v>
      </c>
      <c r="E51" s="50">
        <f>INDEX(Data!$A$2:$J$99,MATCH(Factbook!$B51,Data!$A$2:$A$99,0),4)</f>
        <v>20.5</v>
      </c>
      <c r="F51" s="49"/>
      <c r="G51" s="50">
        <f>INDEX(Data!$A$2:$J$99,MATCH(Factbook!$B51,Data!$A$2:$A$99,0),5)</f>
        <v>20.3</v>
      </c>
      <c r="H51" s="50">
        <f>INDEX(Data!$A$2:$J$99,MATCH(Factbook!$B51,Data!$A$2:$A$99,0),6)</f>
        <v>4.0999999999999996</v>
      </c>
      <c r="I51" s="50">
        <f>INDEX(Data!$A$2:$J$99,MATCH(Factbook!$B51,Data!$A$2:$A$99,0),7)</f>
        <v>4.8</v>
      </c>
      <c r="J51" s="50">
        <f>INDEX(Data!$A$2:$J$99,MATCH(Factbook!$B51,Data!$A$2:$A$99,0),8)</f>
        <v>8.4</v>
      </c>
      <c r="K51" s="49"/>
      <c r="L51" s="51">
        <f>INDEX(Data!$A$2:$J$99,MATCH(Factbook!$B51,Data!$A$2:$A$99,0),9)</f>
        <v>57334318</v>
      </c>
      <c r="M51" s="52"/>
      <c r="N51" s="51">
        <f>INDEX(Data!$A$2:$J$99,MATCH(Factbook!$B51,Data!$A$2:$A$99,0),10)</f>
        <v>3854</v>
      </c>
    </row>
    <row r="52" spans="1:14" x14ac:dyDescent="0.2">
      <c r="A52" s="3"/>
      <c r="B52" s="33">
        <f>LARGE(Data!$A$2:$A$99,4)</f>
        <v>2014</v>
      </c>
      <c r="C52" s="46">
        <f>INDEX(Data!$A$2:$J$99,MATCH(Factbook!$B52,Data!$A$2:$A$99,0),2)</f>
        <v>10.4</v>
      </c>
      <c r="D52" s="46">
        <f>INDEX(Data!$A$2:$J$99,MATCH(Factbook!$B52,Data!$A$2:$A$99,0),3)</f>
        <v>23.2</v>
      </c>
      <c r="E52" s="46">
        <f>INDEX(Data!$A$2:$J$99,MATCH(Factbook!$B52,Data!$A$2:$A$99,0),4)</f>
        <v>20.2</v>
      </c>
      <c r="F52" s="33"/>
      <c r="G52" s="46">
        <f>INDEX(Data!$A$2:$J$99,MATCH(Factbook!$B52,Data!$A$2:$A$99,0),5)</f>
        <v>19.600000000000001</v>
      </c>
      <c r="H52" s="46">
        <f>INDEX(Data!$A$2:$J$99,MATCH(Factbook!$B52,Data!$A$2:$A$99,0),6)</f>
        <v>4.5</v>
      </c>
      <c r="I52" s="46">
        <f>INDEX(Data!$A$2:$J$99,MATCH(Factbook!$B52,Data!$A$2:$A$99,0),7)</f>
        <v>4.9000000000000004</v>
      </c>
      <c r="J52" s="46">
        <f>INDEX(Data!$A$2:$J$99,MATCH(Factbook!$B52,Data!$A$2:$A$99,0),8)</f>
        <v>10.5</v>
      </c>
      <c r="K52" s="33"/>
      <c r="L52" s="47">
        <f>INDEX(Data!$A$2:$J$99,MATCH(Factbook!$B52,Data!$A$2:$A$99,0),9)</f>
        <v>64578935</v>
      </c>
      <c r="M52" s="48"/>
      <c r="N52" s="47">
        <f>INDEX(Data!$A$2:$J$99,MATCH(Factbook!$B52,Data!$A$2:$A$99,0),10)</f>
        <v>3825</v>
      </c>
    </row>
    <row r="53" spans="1:14" x14ac:dyDescent="0.2">
      <c r="A53" s="3"/>
      <c r="B53" s="33">
        <f>LARGE(Data!$A$2:$A$99,3)</f>
        <v>2015</v>
      </c>
      <c r="C53" s="46">
        <f>INDEX(Data!$A$2:$J$99,MATCH(Factbook!$B53,Data!$A$2:$A$99,0),2)</f>
        <v>12.3</v>
      </c>
      <c r="D53" s="46">
        <f>INDEX(Data!$A$2:$J$99,MATCH(Factbook!$B53,Data!$A$2:$A$99,0),3)</f>
        <v>23.5</v>
      </c>
      <c r="E53" s="46">
        <f>INDEX(Data!$A$2:$J$99,MATCH(Factbook!$B53,Data!$A$2:$A$99,0),4)</f>
        <v>20.3</v>
      </c>
      <c r="F53" s="33"/>
      <c r="G53" s="46">
        <f>INDEX(Data!$A$2:$J$99,MATCH(Factbook!$B53,Data!$A$2:$A$99,0),5)</f>
        <v>23.5</v>
      </c>
      <c r="H53" s="46">
        <f>INDEX(Data!$A$2:$J$99,MATCH(Factbook!$B53,Data!$A$2:$A$99,0),6)</f>
        <v>3.7</v>
      </c>
      <c r="I53" s="46">
        <f>INDEX(Data!$A$2:$J$99,MATCH(Factbook!$B53,Data!$A$2:$A$99,0),7)</f>
        <v>4.3</v>
      </c>
      <c r="J53" s="46">
        <f>INDEX(Data!$A$2:$J$99,MATCH(Factbook!$B53,Data!$A$2:$A$99,0),8)</f>
        <v>9.6</v>
      </c>
      <c r="K53" s="33"/>
      <c r="L53" s="47">
        <f>INDEX(Data!$A$2:$J$99,MATCH(Factbook!$B53,Data!$A$2:$A$99,0),9)</f>
        <v>61004904</v>
      </c>
      <c r="M53" s="53"/>
      <c r="N53" s="47">
        <f>INDEX(Data!$A$2:$J$99,MATCH(Factbook!$B53,Data!$A$2:$A$99,0),10)</f>
        <v>3823</v>
      </c>
    </row>
    <row r="54" spans="1:14" x14ac:dyDescent="0.2">
      <c r="A54" s="3"/>
      <c r="B54" s="49">
        <f>LARGE(Data!$A$2:$A$99,2)</f>
        <v>2016</v>
      </c>
      <c r="C54" s="50">
        <f>INDEX(Data!$A$2:$J$99,MATCH(Factbook!$B54,Data!$A$2:$A$99,0),2)</f>
        <v>15.6</v>
      </c>
      <c r="D54" s="50">
        <f>INDEX(Data!$A$2:$J$99,MATCH(Factbook!$B54,Data!$A$2:$A$99,0),3)</f>
        <v>23.8</v>
      </c>
      <c r="E54" s="50">
        <f>INDEX(Data!$A$2:$J$99,MATCH(Factbook!$B54,Data!$A$2:$A$99,0),4)</f>
        <v>21</v>
      </c>
      <c r="F54" s="49"/>
      <c r="G54" s="50">
        <f>INDEX(Data!$A$2:$J$99,MATCH(Factbook!$B54,Data!$A$2:$A$99,0),5)</f>
        <v>19</v>
      </c>
      <c r="H54" s="50">
        <f>INDEX(Data!$A$2:$J$99,MATCH(Factbook!$B54,Data!$A$2:$A$99,0),6)</f>
        <v>3.7</v>
      </c>
      <c r="I54" s="50">
        <f>INDEX(Data!$A$2:$J$99,MATCH(Factbook!$B54,Data!$A$2:$A$99,0),7)</f>
        <v>4.5</v>
      </c>
      <c r="J54" s="50">
        <f>INDEX(Data!$A$2:$J$99,MATCH(Factbook!$B54,Data!$A$2:$A$99,0),8)</f>
        <v>9.5</v>
      </c>
      <c r="K54" s="49"/>
      <c r="L54" s="51">
        <f>INDEX(Data!$A$2:$J$99,MATCH(Factbook!$B54,Data!$A$2:$A$99,0),9)</f>
        <v>52055604</v>
      </c>
      <c r="M54" s="52"/>
      <c r="N54" s="51">
        <f>INDEX(Data!$A$2:$J$99,MATCH(Factbook!$B54,Data!$A$2:$A$99,0),10)</f>
        <v>3838</v>
      </c>
    </row>
    <row r="55" spans="1:14" x14ac:dyDescent="0.2">
      <c r="A55" s="3"/>
      <c r="B55" s="33">
        <f>LARGE(Data!$A$2:$A$99,1)</f>
        <v>2017</v>
      </c>
      <c r="C55" s="46">
        <f>INDEX(Data!$A$2:$J$99,MATCH(Factbook!$B55,Data!$A$2:$A$99,0),2)</f>
        <v>15.2</v>
      </c>
      <c r="D55" s="46">
        <f>INDEX(Data!$A$2:$J$99,MATCH(Factbook!$B55,Data!$A$2:$A$99,0),3)</f>
        <v>21.1</v>
      </c>
      <c r="E55" s="46">
        <f>INDEX(Data!$A$2:$J$99,MATCH(Factbook!$B55,Data!$A$2:$A$99,0),4)</f>
        <v>25.6</v>
      </c>
      <c r="F55" s="33"/>
      <c r="G55" s="46">
        <f>INDEX(Data!$A$2:$J$99,MATCH(Factbook!$B55,Data!$A$2:$A$99,0),5)</f>
        <v>16</v>
      </c>
      <c r="H55" s="46">
        <f>INDEX(Data!$A$2:$J$99,MATCH(Factbook!$B55,Data!$A$2:$A$99,0),6)</f>
        <v>3.8</v>
      </c>
      <c r="I55" s="46">
        <f>INDEX(Data!$A$2:$J$99,MATCH(Factbook!$B55,Data!$A$2:$A$99,0),7)</f>
        <v>4.7</v>
      </c>
      <c r="J55" s="46">
        <f>INDEX(Data!$A$2:$J$99,MATCH(Factbook!$B55,Data!$A$2:$A$99,0),8)</f>
        <v>9.8000000000000007</v>
      </c>
      <c r="K55" s="33"/>
      <c r="L55" s="47">
        <f>INDEX(Data!$A$2:$J$99,MATCH(Factbook!$B55,Data!$A$2:$A$99,0),9)</f>
        <v>56162690</v>
      </c>
      <c r="M55" s="48"/>
      <c r="N55" s="47">
        <f>INDEX(Data!$A$2:$J$99,MATCH(Factbook!$B55,Data!$A$2:$A$99,0),10)</f>
        <v>3848</v>
      </c>
    </row>
    <row r="56" spans="1:14" x14ac:dyDescent="0.2">
      <c r="A56" s="3"/>
      <c r="B56" s="32" t="s">
        <v>29</v>
      </c>
      <c r="C56" s="32"/>
      <c r="D56" s="32"/>
      <c r="E56" s="1"/>
      <c r="F56" s="1"/>
      <c r="G56" s="1"/>
      <c r="H56" s="1"/>
      <c r="I56" s="1"/>
      <c r="J56" s="1"/>
      <c r="K56" s="1"/>
      <c r="L56" s="1"/>
      <c r="M56" s="1"/>
    </row>
    <row r="57" spans="1:14" x14ac:dyDescent="0.2">
      <c r="A57" s="3"/>
      <c r="B57" s="32" t="s">
        <v>30</v>
      </c>
      <c r="C57" s="32"/>
      <c r="D57" s="32"/>
      <c r="E57" s="1"/>
      <c r="F57" s="1"/>
      <c r="G57" s="1"/>
      <c r="H57" s="1"/>
      <c r="I57" s="1"/>
      <c r="J57" s="1"/>
      <c r="K57" s="1"/>
      <c r="L57" s="1"/>
      <c r="M57" s="1"/>
    </row>
    <row r="58" spans="1:14" x14ac:dyDescent="0.2">
      <c r="A58" s="3"/>
      <c r="B58" s="32" t="s">
        <v>31</v>
      </c>
      <c r="C58" s="32"/>
      <c r="D58" s="32"/>
      <c r="E58" s="1"/>
      <c r="F58" s="1"/>
      <c r="G58" s="1"/>
      <c r="H58" s="1"/>
      <c r="I58" s="1"/>
      <c r="J58" s="1"/>
      <c r="K58" s="1"/>
      <c r="L58" s="1"/>
      <c r="M58" s="1"/>
    </row>
    <row r="59" spans="1:14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4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4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4" x14ac:dyDescent="0.2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4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4" x14ac:dyDescent="0.2">
      <c r="A64" s="2"/>
      <c r="B64" s="2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</row>
  </sheetData>
  <mergeCells count="4">
    <mergeCell ref="B42:N42"/>
    <mergeCell ref="C44:E44"/>
    <mergeCell ref="G44:J44"/>
    <mergeCell ref="A1:N1"/>
  </mergeCells>
  <phoneticPr fontId="0" type="noConversion"/>
  <pageMargins bottom="1" footer="0.25" header="0.5" left="0.5" right="0.5" top="0.7"/>
  <pageSetup cellComments="atEnd" orientation="portrait" r:id="rId1"/>
  <headerFooter>
    <oddFooter><![CDATA[&L&8Source: Iowa Department of Transportation
LSA Staff Contact: Michael Guanci (515.729.7755) &Umichael.guanci@legis.iowa.gov&U
&C&G
&R&G]]></oddFooter>
  </headerFooter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A34"/>
  <sheetViews>
    <sheetView workbookViewId="0">
      <pane activePane="bottomLeft" state="frozen" topLeftCell="A2" ySplit="1"/>
      <selection activeCell="L38" pane="bottomLeft" sqref="L38"/>
    </sheetView>
  </sheetViews>
  <sheetFormatPr defaultRowHeight="12" x14ac:dyDescent="0.2"/>
  <cols>
    <col min="1" max="1" bestFit="true" customWidth="true" style="16" width="7.42578125" collapsed="false"/>
    <col min="2" max="2" bestFit="true" customWidth="true" style="22" width="13.7109375" collapsed="false"/>
    <col min="3" max="3" bestFit="true" customWidth="true" style="22" width="13.42578125" collapsed="false"/>
    <col min="4" max="4" bestFit="true" customWidth="true" style="22" width="15.85546875" collapsed="false"/>
    <col min="5" max="5" bestFit="true" customWidth="true" style="22" width="14.0" collapsed="false"/>
    <col min="6" max="6" bestFit="true" customWidth="true" style="22" width="14.5703125" collapsed="false"/>
    <col min="7" max="7" bestFit="true" customWidth="true" style="22" width="18.140625" collapsed="false"/>
    <col min="8" max="8" bestFit="true" customWidth="true" style="22" width="16.85546875" collapsed="false"/>
    <col min="9" max="9" bestFit="true" customWidth="true" style="12" width="11.42578125" collapsed="false"/>
    <col min="10" max="10" bestFit="true" customWidth="true" style="12" width="8.140625" collapsed="false"/>
    <col min="11" max="23" customWidth="true" width="8.85546875" collapsed="false"/>
    <col min="24" max="24" customWidth="true" width="10.28515625" collapsed="false"/>
    <col min="25" max="256" customWidth="true" width="8.85546875" collapsed="false"/>
  </cols>
  <sheetData>
    <row customFormat="1" r="1" s="14" spans="1:11" x14ac:dyDescent="0.2">
      <c r="A1" s="16" t="s">
        <v>0</v>
      </c>
      <c r="B1" s="20" t="s">
        <v>12</v>
      </c>
      <c r="C1" s="20" t="s">
        <v>13</v>
      </c>
      <c r="D1" s="20" t="s">
        <v>14</v>
      </c>
      <c r="E1" s="20" t="s">
        <v>15</v>
      </c>
      <c r="F1" s="20" t="s">
        <v>16</v>
      </c>
      <c r="G1" s="20" t="s">
        <v>17</v>
      </c>
      <c r="H1" s="20" t="s">
        <v>18</v>
      </c>
      <c r="I1" s="23" t="s">
        <v>20</v>
      </c>
      <c r="J1" s="23" t="s">
        <v>19</v>
      </c>
    </row>
    <row r="2" spans="1:11" x14ac:dyDescent="0.2">
      <c r="A2" s="17">
        <v>1985</v>
      </c>
      <c r="B2" s="21">
        <v>10.199999999999999</v>
      </c>
      <c r="C2" s="21">
        <v>7.2</v>
      </c>
      <c r="D2" s="21">
        <v>3.5</v>
      </c>
      <c r="E2" s="21">
        <v>10.5</v>
      </c>
      <c r="F2" s="21">
        <v>4.4000000000000004</v>
      </c>
      <c r="G2" s="21">
        <v>2.2999999999999998</v>
      </c>
      <c r="H2" s="21">
        <v>3.7</v>
      </c>
      <c r="I2" s="18">
        <v>20840259</v>
      </c>
      <c r="J2" s="19">
        <v>4682</v>
      </c>
      <c r="K2" s="12"/>
    </row>
    <row r="3" spans="1:11" x14ac:dyDescent="0.2">
      <c r="A3" s="17">
        <v>1986</v>
      </c>
      <c r="B3" s="21">
        <v>16.2</v>
      </c>
      <c r="C3" s="21">
        <v>8.6999999999999993</v>
      </c>
      <c r="D3" s="21">
        <v>4.5999999999999996</v>
      </c>
      <c r="E3" s="21">
        <v>10.1</v>
      </c>
      <c r="F3" s="21">
        <v>6.6</v>
      </c>
      <c r="G3" s="21">
        <v>2.6</v>
      </c>
      <c r="H3" s="21">
        <v>5.0999999999999996</v>
      </c>
      <c r="I3" s="18">
        <v>24514378</v>
      </c>
      <c r="J3" s="19">
        <v>4480</v>
      </c>
      <c r="K3" s="12"/>
    </row>
    <row r="4" spans="1:11" x14ac:dyDescent="0.2">
      <c r="A4" s="17">
        <v>1987</v>
      </c>
      <c r="B4" s="21">
        <v>22</v>
      </c>
      <c r="C4" s="21">
        <v>8.8000000000000007</v>
      </c>
      <c r="D4" s="21">
        <v>5.2</v>
      </c>
      <c r="E4" s="21">
        <v>11.8</v>
      </c>
      <c r="F4" s="21">
        <v>9.4</v>
      </c>
      <c r="G4" s="21">
        <v>3</v>
      </c>
      <c r="H4" s="21">
        <v>5.3</v>
      </c>
      <c r="I4" s="18">
        <v>26781425</v>
      </c>
      <c r="J4" s="19">
        <v>4586</v>
      </c>
      <c r="K4" s="12"/>
    </row>
    <row r="5" spans="1:11" x14ac:dyDescent="0.2">
      <c r="A5" s="17">
        <v>1988</v>
      </c>
      <c r="B5" s="21">
        <v>21.9</v>
      </c>
      <c r="C5" s="21">
        <v>9.1</v>
      </c>
      <c r="D5" s="21">
        <v>5.8</v>
      </c>
      <c r="E5" s="21">
        <v>12.7</v>
      </c>
      <c r="F5" s="21">
        <v>9.8000000000000007</v>
      </c>
      <c r="G5" s="21">
        <v>3.2</v>
      </c>
      <c r="H5" s="21">
        <v>6</v>
      </c>
      <c r="I5" s="18">
        <v>29950588</v>
      </c>
      <c r="J5" s="19">
        <v>4414</v>
      </c>
      <c r="K5" s="12"/>
    </row>
    <row r="6" spans="1:11" x14ac:dyDescent="0.2">
      <c r="A6" s="17">
        <v>1989</v>
      </c>
      <c r="B6" s="21">
        <v>21.7</v>
      </c>
      <c r="C6" s="21">
        <v>9.4</v>
      </c>
      <c r="D6" s="21">
        <v>5.7</v>
      </c>
      <c r="E6" s="21">
        <v>13.2</v>
      </c>
      <c r="F6" s="21">
        <v>11.1</v>
      </c>
      <c r="G6" s="21">
        <v>2.9</v>
      </c>
      <c r="H6" s="21">
        <v>5.0999999999999996</v>
      </c>
      <c r="I6" s="18">
        <v>30018148</v>
      </c>
      <c r="J6" s="19">
        <v>4420</v>
      </c>
      <c r="K6" s="12"/>
    </row>
    <row r="7" spans="1:11" x14ac:dyDescent="0.2">
      <c r="A7" s="17">
        <v>1990</v>
      </c>
      <c r="B7" s="21">
        <v>20.2</v>
      </c>
      <c r="C7" s="21">
        <v>9.6999999999999993</v>
      </c>
      <c r="D7" s="21">
        <v>6.1</v>
      </c>
      <c r="E7" s="21">
        <v>15.1</v>
      </c>
      <c r="F7" s="21">
        <v>11.2</v>
      </c>
      <c r="G7" s="21">
        <v>3.1</v>
      </c>
      <c r="H7" s="21">
        <v>6</v>
      </c>
      <c r="I7" s="18">
        <v>32016349</v>
      </c>
      <c r="J7" s="19">
        <v>4397</v>
      </c>
      <c r="K7" s="12"/>
    </row>
    <row r="8" spans="1:11" x14ac:dyDescent="0.2">
      <c r="A8" s="17">
        <v>1991</v>
      </c>
      <c r="B8" s="21">
        <v>16.8</v>
      </c>
      <c r="C8" s="21">
        <v>10.4</v>
      </c>
      <c r="D8" s="21">
        <v>6.9</v>
      </c>
      <c r="E8" s="21">
        <v>16.600000000000001</v>
      </c>
      <c r="F8" s="21">
        <v>9.9</v>
      </c>
      <c r="G8" s="21">
        <v>2.8</v>
      </c>
      <c r="H8" s="21">
        <v>6.3</v>
      </c>
      <c r="I8" s="18">
        <v>32061080</v>
      </c>
      <c r="J8" s="19">
        <v>4361</v>
      </c>
      <c r="K8" s="12"/>
    </row>
    <row r="9" spans="1:11" x14ac:dyDescent="0.2">
      <c r="A9" s="17">
        <v>1992</v>
      </c>
      <c r="B9" s="21">
        <v>19.3</v>
      </c>
      <c r="C9" s="21">
        <v>11.2</v>
      </c>
      <c r="D9" s="21">
        <v>6.7</v>
      </c>
      <c r="E9" s="21">
        <v>15.2</v>
      </c>
      <c r="F9" s="21">
        <v>11.3</v>
      </c>
      <c r="G9" s="21">
        <v>3.1</v>
      </c>
      <c r="H9" s="21">
        <v>6.4</v>
      </c>
      <c r="I9" s="18">
        <v>32442469</v>
      </c>
      <c r="J9" s="19">
        <v>4355</v>
      </c>
      <c r="K9" s="12"/>
    </row>
    <row r="10" spans="1:11" x14ac:dyDescent="0.2">
      <c r="A10" s="17">
        <v>1993</v>
      </c>
      <c r="B10" s="21">
        <v>17.899999999999999</v>
      </c>
      <c r="C10" s="21">
        <v>12</v>
      </c>
      <c r="D10" s="21">
        <v>7.5</v>
      </c>
      <c r="E10" s="21">
        <v>17.100000000000001</v>
      </c>
      <c r="F10" s="21">
        <v>10.3</v>
      </c>
      <c r="G10" s="21">
        <v>3.1</v>
      </c>
      <c r="H10" s="21">
        <v>6.6</v>
      </c>
      <c r="I10" s="18">
        <v>33614615</v>
      </c>
      <c r="J10" s="19">
        <v>4318</v>
      </c>
      <c r="K10" s="12"/>
    </row>
    <row r="11" spans="1:11" x14ac:dyDescent="0.2">
      <c r="A11" s="17">
        <v>1994</v>
      </c>
      <c r="B11" s="21">
        <v>14.7</v>
      </c>
      <c r="C11" s="21">
        <v>11.8</v>
      </c>
      <c r="D11" s="21">
        <v>7.4</v>
      </c>
      <c r="E11" s="21">
        <v>18.2</v>
      </c>
      <c r="F11" s="21">
        <v>10.199999999999999</v>
      </c>
      <c r="G11" s="21">
        <v>3.3</v>
      </c>
      <c r="H11" s="21">
        <v>8</v>
      </c>
      <c r="I11" s="18">
        <v>37999392</v>
      </c>
      <c r="J11" s="19">
        <v>4325</v>
      </c>
      <c r="K11" s="12"/>
    </row>
    <row r="12" spans="1:11" x14ac:dyDescent="0.2">
      <c r="A12" s="17">
        <v>1995</v>
      </c>
      <c r="B12" s="21">
        <v>21.4</v>
      </c>
      <c r="C12" s="21">
        <v>11.7</v>
      </c>
      <c r="D12" s="21">
        <v>6.6</v>
      </c>
      <c r="E12" s="21">
        <v>18.3</v>
      </c>
      <c r="F12" s="21">
        <v>9.4</v>
      </c>
      <c r="G12" s="21">
        <v>3</v>
      </c>
      <c r="H12" s="21">
        <v>7.1</v>
      </c>
      <c r="I12" s="18">
        <v>39118999</v>
      </c>
      <c r="J12" s="19">
        <v>4301</v>
      </c>
      <c r="K12" s="12"/>
    </row>
    <row r="13" spans="1:11" x14ac:dyDescent="0.2">
      <c r="A13" s="17">
        <v>1996</v>
      </c>
      <c r="B13" s="21">
        <v>20.9</v>
      </c>
      <c r="C13" s="21">
        <v>12.3</v>
      </c>
      <c r="D13" s="21">
        <v>6.9</v>
      </c>
      <c r="E13" s="21">
        <v>20.2</v>
      </c>
      <c r="F13" s="21">
        <v>8.4</v>
      </c>
      <c r="G13" s="21">
        <v>2.9</v>
      </c>
      <c r="H13" s="21">
        <v>7.2</v>
      </c>
      <c r="I13" s="18">
        <v>41421479</v>
      </c>
      <c r="J13" s="19">
        <v>4297</v>
      </c>
      <c r="K13" s="12"/>
    </row>
    <row r="14" spans="1:11" x14ac:dyDescent="0.2">
      <c r="A14" s="17">
        <v>1997</v>
      </c>
      <c r="B14" s="21">
        <v>14.2</v>
      </c>
      <c r="C14" s="21">
        <v>11.9</v>
      </c>
      <c r="D14" s="21">
        <v>7</v>
      </c>
      <c r="E14" s="21">
        <v>18.2</v>
      </c>
      <c r="F14" s="21">
        <v>6.3</v>
      </c>
      <c r="G14" s="21">
        <v>3.1</v>
      </c>
      <c r="H14" s="21">
        <v>7.7</v>
      </c>
      <c r="I14" s="18">
        <v>50194104</v>
      </c>
      <c r="J14" s="19">
        <v>4301</v>
      </c>
      <c r="K14" s="12"/>
    </row>
    <row r="15" spans="1:11" x14ac:dyDescent="0.2">
      <c r="A15" s="17">
        <v>1998</v>
      </c>
      <c r="B15" s="21">
        <v>13.1</v>
      </c>
      <c r="C15" s="21">
        <v>14</v>
      </c>
      <c r="D15" s="21">
        <v>8.4</v>
      </c>
      <c r="E15" s="21">
        <v>22.7</v>
      </c>
      <c r="F15" s="21">
        <v>6.8</v>
      </c>
      <c r="G15" s="21">
        <v>3.7</v>
      </c>
      <c r="H15" s="21">
        <v>8</v>
      </c>
      <c r="I15" s="18">
        <v>52886406</v>
      </c>
      <c r="J15" s="19">
        <v>4275</v>
      </c>
      <c r="K15" s="12"/>
    </row>
    <row r="16" spans="1:11" x14ac:dyDescent="0.2">
      <c r="A16" s="17">
        <v>1999</v>
      </c>
      <c r="B16" s="21">
        <v>15.8</v>
      </c>
      <c r="C16" s="21">
        <v>14.8</v>
      </c>
      <c r="D16" s="21">
        <v>8.8000000000000007</v>
      </c>
      <c r="E16" s="21">
        <v>24.4</v>
      </c>
      <c r="F16" s="21">
        <v>7.8</v>
      </c>
      <c r="G16" s="21">
        <v>3.7</v>
      </c>
      <c r="H16" s="21">
        <v>8.6</v>
      </c>
      <c r="I16" s="18">
        <v>53365334</v>
      </c>
      <c r="J16" s="19">
        <v>4212</v>
      </c>
      <c r="K16" s="12"/>
    </row>
    <row r="17" spans="1:26" x14ac:dyDescent="0.2">
      <c r="A17" s="17">
        <v>2000</v>
      </c>
      <c r="B17" s="21">
        <v>15.4</v>
      </c>
      <c r="C17" s="21">
        <v>14.8</v>
      </c>
      <c r="D17" s="21">
        <v>8.4</v>
      </c>
      <c r="E17" s="21">
        <v>22.1</v>
      </c>
      <c r="F17" s="21">
        <v>7</v>
      </c>
      <c r="G17" s="21">
        <v>3.9</v>
      </c>
      <c r="H17" s="21">
        <v>9</v>
      </c>
      <c r="I17" s="18">
        <v>59808372</v>
      </c>
      <c r="J17" s="19">
        <v>4182</v>
      </c>
      <c r="K17" s="12"/>
    </row>
    <row r="18" spans="1:26" x14ac:dyDescent="0.2">
      <c r="A18" s="17">
        <v>2001</v>
      </c>
      <c r="B18" s="21">
        <v>17.5</v>
      </c>
      <c r="C18" s="21">
        <v>16</v>
      </c>
      <c r="D18" s="21">
        <v>6.7</v>
      </c>
      <c r="E18" s="21">
        <v>22.8</v>
      </c>
      <c r="F18" s="21">
        <v>5.5</v>
      </c>
      <c r="G18" s="21">
        <v>3.8</v>
      </c>
      <c r="H18" s="21">
        <v>8.1999999999999993</v>
      </c>
      <c r="I18" s="18">
        <v>60899385</v>
      </c>
      <c r="J18" s="19">
        <v>4163</v>
      </c>
      <c r="K18" s="12"/>
    </row>
    <row r="19" spans="1:26" x14ac:dyDescent="0.2">
      <c r="A19" s="17">
        <v>2002</v>
      </c>
      <c r="B19" s="21">
        <v>22</v>
      </c>
      <c r="C19" s="21">
        <v>16</v>
      </c>
      <c r="D19" s="21">
        <v>7.7</v>
      </c>
      <c r="E19" s="21">
        <v>21.9</v>
      </c>
      <c r="F19" s="21">
        <v>4.7</v>
      </c>
      <c r="G19" s="21">
        <v>3.4</v>
      </c>
      <c r="H19" s="21">
        <v>8.6</v>
      </c>
      <c r="I19" s="18">
        <v>61317872</v>
      </c>
      <c r="J19" s="19">
        <v>4117</v>
      </c>
      <c r="K19" s="12"/>
    </row>
    <row r="20" spans="1:26" x14ac:dyDescent="0.2">
      <c r="A20" s="17">
        <v>2003</v>
      </c>
      <c r="B20" s="21">
        <v>23.4</v>
      </c>
      <c r="C20" s="21">
        <v>17.3</v>
      </c>
      <c r="D20" s="21">
        <v>9.3000000000000007</v>
      </c>
      <c r="E20" s="21">
        <v>22.8</v>
      </c>
      <c r="F20" s="21">
        <v>3.7</v>
      </c>
      <c r="G20" s="21">
        <v>3.6</v>
      </c>
      <c r="H20" s="21">
        <v>8.9</v>
      </c>
      <c r="I20" s="18">
        <v>59634915</v>
      </c>
      <c r="J20" s="19">
        <v>4058</v>
      </c>
      <c r="K20" s="12"/>
    </row>
    <row r="21" spans="1:26" x14ac:dyDescent="0.2">
      <c r="A21" s="17">
        <v>2004</v>
      </c>
      <c r="B21" s="21">
        <v>18.8</v>
      </c>
      <c r="C21" s="21">
        <v>16.100000000000001</v>
      </c>
      <c r="D21" s="21">
        <v>9.3000000000000007</v>
      </c>
      <c r="E21" s="21">
        <v>24.2</v>
      </c>
      <c r="F21" s="21">
        <v>4.4000000000000004</v>
      </c>
      <c r="G21" s="21">
        <v>3.7</v>
      </c>
      <c r="H21" s="21">
        <v>10.3</v>
      </c>
      <c r="I21" s="18">
        <v>62925454</v>
      </c>
      <c r="J21" s="19">
        <v>4023</v>
      </c>
      <c r="K21" s="12"/>
    </row>
    <row r="22" spans="1:26" x14ac:dyDescent="0.2">
      <c r="A22" s="17">
        <v>2005</v>
      </c>
      <c r="B22" s="21">
        <v>20.8</v>
      </c>
      <c r="C22" s="21">
        <v>18.3</v>
      </c>
      <c r="D22" s="21">
        <v>10.199999999999999</v>
      </c>
      <c r="E22" s="21">
        <v>21.9</v>
      </c>
      <c r="F22" s="21">
        <v>4.3</v>
      </c>
      <c r="G22" s="21">
        <v>4.0999999999999996</v>
      </c>
      <c r="H22" s="21">
        <v>9.6999999999999993</v>
      </c>
      <c r="I22" s="18">
        <v>63315797</v>
      </c>
      <c r="J22" s="19">
        <v>4005</v>
      </c>
      <c r="K22" s="12"/>
    </row>
    <row r="23" spans="1:26" x14ac:dyDescent="0.2">
      <c r="A23" s="17">
        <v>2006</v>
      </c>
      <c r="B23" s="21">
        <v>20.399999999999999</v>
      </c>
      <c r="C23" s="21">
        <v>19.100000000000001</v>
      </c>
      <c r="D23" s="21">
        <v>12.1</v>
      </c>
      <c r="E23" s="21">
        <v>23.5</v>
      </c>
      <c r="F23" s="21">
        <v>4.0999999999999996</v>
      </c>
      <c r="G23" s="21">
        <v>4</v>
      </c>
      <c r="H23" s="21">
        <v>9.4</v>
      </c>
      <c r="I23" s="18">
        <v>68826690</v>
      </c>
      <c r="J23" s="19">
        <v>3996</v>
      </c>
      <c r="K23" s="12"/>
    </row>
    <row customHeight="1" ht="12.75" r="24" spans="1:26" x14ac:dyDescent="0.2">
      <c r="A24" s="17">
        <v>2007</v>
      </c>
      <c r="B24" s="21">
        <v>18</v>
      </c>
      <c r="C24" s="21">
        <v>17.899999999999999</v>
      </c>
      <c r="D24" s="21">
        <v>14.7</v>
      </c>
      <c r="E24" s="21">
        <v>26.4</v>
      </c>
      <c r="F24" s="21">
        <v>3.1</v>
      </c>
      <c r="G24" s="21">
        <v>4.4000000000000004</v>
      </c>
      <c r="H24" s="21">
        <v>8.9</v>
      </c>
      <c r="I24" s="18">
        <v>66816577</v>
      </c>
      <c r="J24" s="19">
        <v>3969</v>
      </c>
      <c r="K24" s="12"/>
      <c r="N24" s="26"/>
      <c r="O24" s="27"/>
      <c r="P24" s="27"/>
      <c r="Q24" s="27"/>
      <c r="R24" s="28"/>
      <c r="S24" s="27"/>
      <c r="T24" s="27"/>
      <c r="U24" s="27"/>
      <c r="V24" s="27"/>
      <c r="W24" s="29"/>
      <c r="X24" s="30"/>
      <c r="Y24" s="30"/>
      <c r="Z24" s="31"/>
    </row>
    <row customHeight="1" ht="12.75" r="25" spans="1:26" x14ac:dyDescent="0.2">
      <c r="A25" s="17">
        <v>2008</v>
      </c>
      <c r="B25" s="21">
        <v>17.3</v>
      </c>
      <c r="C25" s="21">
        <v>18.5</v>
      </c>
      <c r="D25" s="21">
        <v>16.5</v>
      </c>
      <c r="E25" s="21">
        <v>27.6</v>
      </c>
      <c r="F25" s="21">
        <v>2.7</v>
      </c>
      <c r="G25" s="21">
        <v>4.2</v>
      </c>
      <c r="H25" s="21">
        <v>9.1999999999999993</v>
      </c>
      <c r="I25" s="18">
        <v>67141506</v>
      </c>
      <c r="J25" s="19">
        <v>3947</v>
      </c>
      <c r="K25" s="12"/>
    </row>
    <row customHeight="1" ht="12.6" r="26" spans="1:26" x14ac:dyDescent="0.2">
      <c r="A26" s="17">
        <v>2009</v>
      </c>
      <c r="B26" s="21">
        <v>13.4</v>
      </c>
      <c r="C26" s="21">
        <v>19.399999999999999</v>
      </c>
      <c r="D26" s="21">
        <v>16.7</v>
      </c>
      <c r="E26" s="21">
        <v>25.4</v>
      </c>
      <c r="F26" s="21">
        <v>3.8</v>
      </c>
      <c r="G26" s="21">
        <v>3.2</v>
      </c>
      <c r="H26" s="21">
        <v>7.2</v>
      </c>
      <c r="I26" s="18">
        <v>61061959</v>
      </c>
      <c r="J26" s="19">
        <v>3945</v>
      </c>
      <c r="K26" s="12"/>
    </row>
    <row customHeight="1" ht="12.6" r="27" spans="1:26" x14ac:dyDescent="0.2">
      <c r="A27" s="17">
        <v>2010</v>
      </c>
      <c r="B27" s="21">
        <v>13.6</v>
      </c>
      <c r="C27" s="21">
        <v>21.6</v>
      </c>
      <c r="D27" s="21">
        <v>19.3</v>
      </c>
      <c r="E27" s="21">
        <v>25.8</v>
      </c>
      <c r="F27" s="21">
        <v>3.8</v>
      </c>
      <c r="G27" s="21">
        <v>4.5</v>
      </c>
      <c r="H27" s="21">
        <v>8.1</v>
      </c>
      <c r="I27" s="18">
        <v>61833018</v>
      </c>
      <c r="J27" s="19">
        <v>3905</v>
      </c>
    </row>
    <row customHeight="1" ht="12.6" r="28" spans="1:26" x14ac:dyDescent="0.2">
      <c r="A28" s="17">
        <v>2011</v>
      </c>
      <c r="B28" s="21">
        <v>13.2</v>
      </c>
      <c r="C28" s="21">
        <v>22</v>
      </c>
      <c r="D28" s="21">
        <v>21</v>
      </c>
      <c r="E28" s="21">
        <v>25.6</v>
      </c>
      <c r="F28" s="21">
        <v>4.0999999999999996</v>
      </c>
      <c r="G28" s="21">
        <v>5.4</v>
      </c>
      <c r="H28" s="21">
        <v>7.8</v>
      </c>
      <c r="I28" s="18">
        <v>65925942</v>
      </c>
      <c r="J28" s="19">
        <v>3893</v>
      </c>
    </row>
    <row customHeight="1" ht="12" r="29" spans="1:26" x14ac:dyDescent="0.2">
      <c r="A29" s="17">
        <v>2012</v>
      </c>
      <c r="B29" s="21">
        <v>14</v>
      </c>
      <c r="C29" s="21">
        <v>22.8</v>
      </c>
      <c r="D29" s="21">
        <v>20.8</v>
      </c>
      <c r="E29" s="21">
        <v>25.3</v>
      </c>
      <c r="F29" s="21">
        <v>3.9</v>
      </c>
      <c r="G29" s="21">
        <v>5</v>
      </c>
      <c r="H29" s="21">
        <v>9.1</v>
      </c>
      <c r="I29" s="18">
        <v>57537672</v>
      </c>
      <c r="J29" s="19">
        <v>3894</v>
      </c>
    </row>
    <row customHeight="1" ht="12" r="30" spans="1:26" x14ac:dyDescent="0.2">
      <c r="A30" s="17">
        <v>2013</v>
      </c>
      <c r="B30" s="21">
        <v>6.3</v>
      </c>
      <c r="C30" s="21">
        <v>22</v>
      </c>
      <c r="D30" s="21">
        <v>20.5</v>
      </c>
      <c r="E30" s="21">
        <v>20.3</v>
      </c>
      <c r="F30" s="21">
        <v>4.0999999999999996</v>
      </c>
      <c r="G30" s="21">
        <v>4.8</v>
      </c>
      <c r="H30" s="21">
        <v>8.4</v>
      </c>
      <c r="I30" s="18">
        <v>57334318</v>
      </c>
      <c r="J30" s="19">
        <v>3854</v>
      </c>
    </row>
    <row customHeight="1" ht="12" r="31" spans="1:26" x14ac:dyDescent="0.2">
      <c r="A31" s="17">
        <v>2014</v>
      </c>
      <c r="B31" s="21">
        <v>10.4</v>
      </c>
      <c r="C31" s="21">
        <v>23.2</v>
      </c>
      <c r="D31" s="21">
        <v>20.2</v>
      </c>
      <c r="E31" s="21">
        <v>19.600000000000001</v>
      </c>
      <c r="F31" s="21">
        <v>4.5</v>
      </c>
      <c r="G31" s="21">
        <v>4.9000000000000004</v>
      </c>
      <c r="H31" s="21">
        <v>10.5</v>
      </c>
      <c r="I31" s="18">
        <v>64578935</v>
      </c>
      <c r="J31" s="19">
        <v>3825</v>
      </c>
    </row>
    <row r="32" spans="1:26" x14ac:dyDescent="0.2">
      <c r="A32" s="16">
        <v>2015</v>
      </c>
      <c r="B32" s="22">
        <v>12.3</v>
      </c>
      <c r="C32" s="22">
        <v>23.5</v>
      </c>
      <c r="D32" s="22">
        <v>20.3</v>
      </c>
      <c r="E32" s="22">
        <v>23.5</v>
      </c>
      <c r="F32" s="21">
        <v>3.7</v>
      </c>
      <c r="G32" s="21">
        <v>4.3</v>
      </c>
      <c r="H32" s="21">
        <v>9.6</v>
      </c>
      <c r="I32" s="18">
        <v>61004904</v>
      </c>
      <c r="J32" s="18">
        <v>3823</v>
      </c>
    </row>
    <row r="33" spans="1:10" x14ac:dyDescent="0.2">
      <c r="A33" s="16">
        <v>2016</v>
      </c>
      <c r="B33" s="22">
        <v>15.6</v>
      </c>
      <c r="C33" s="22">
        <v>23.8</v>
      </c>
      <c r="D33" s="22">
        <v>21</v>
      </c>
      <c r="E33" s="22">
        <v>19</v>
      </c>
      <c r="F33" s="22">
        <v>3.7</v>
      </c>
      <c r="G33" s="22">
        <v>4.5</v>
      </c>
      <c r="H33" s="22">
        <v>9.5</v>
      </c>
      <c r="I33" s="12">
        <v>52055604</v>
      </c>
      <c r="J33" s="12">
        <v>3838</v>
      </c>
    </row>
    <row customFormat="1" ht="12.75" r="34" s="57" spans="1:10" x14ac:dyDescent="0.2">
      <c r="A34" s="54">
        <v>2017</v>
      </c>
      <c r="B34" s="54">
        <v>15.2</v>
      </c>
      <c r="C34" s="54">
        <v>21.1</v>
      </c>
      <c r="D34" s="54">
        <v>25.6</v>
      </c>
      <c r="E34" s="55">
        <v>16</v>
      </c>
      <c r="F34" s="54">
        <v>3.8</v>
      </c>
      <c r="G34" s="54">
        <v>4.7</v>
      </c>
      <c r="H34" s="54">
        <v>9.8000000000000007</v>
      </c>
      <c r="I34" s="56">
        <v>56162690</v>
      </c>
      <c r="J34" s="56">
        <v>3848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 x14ac:dyDescent="0.2"/>
  <cols>
    <col min="1" max="1" bestFit="true" customWidth="true" width="34.28515625" collapsed="false"/>
    <col min="2" max="2" bestFit="true" customWidth="true" width="58.85546875" collapsed="false"/>
    <col min="5" max="5" customWidth="true" width="35.5703125" collapsed="false"/>
    <col min="9" max="9" customWidth="true" hidden="true" width="0.0" collapsed="false"/>
  </cols>
  <sheetData>
    <row r="1" spans="1:9" x14ac:dyDescent="0.2">
      <c r="A1" t="s">
        <v>21</v>
      </c>
      <c r="B1" s="24"/>
      <c r="I1" t="s">
        <v>22</v>
      </c>
    </row>
    <row r="2" spans="1:9" x14ac:dyDescent="0.2">
      <c r="A2" t="s">
        <v>23</v>
      </c>
      <c r="B2" s="24"/>
      <c r="I2" t="s">
        <v>24</v>
      </c>
    </row>
    <row r="3" spans="1:9" x14ac:dyDescent="0.2">
      <c r="A3" t="s">
        <v>25</v>
      </c>
      <c r="B3" t="s">
        <v>22</v>
      </c>
      <c r="I3" t="s">
        <v>26</v>
      </c>
    </row>
    <row r="4" spans="1:9" x14ac:dyDescent="0.2">
      <c r="A4" t="s">
        <v>27</v>
      </c>
      <c r="B4" s="25"/>
      <c r="I4" t="s">
        <v>28</v>
      </c>
    </row>
    <row r="5" spans="1:9" x14ac:dyDescent="0.2">
      <c r="E5" s="24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2002-01-08T18:27:42Z</dcterms:created>
  <dc:creator>David L. Hinman</dc:creator>
  <cp:lastModifiedBy>Broich, Adam [LEGIS]</cp:lastModifiedBy>
  <cp:lastPrinted>2018-07-30T15:50:15Z</cp:lastPrinted>
  <dcterms:modified xsi:type="dcterms:W3CDTF">2018-10-31T14:35:45Z</dcterms:modified>
  <dc:subject>Chart Template</dc:subject>
  <dc:title>FactBook</dc:title>
</cp:coreProperties>
</file>