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Factbook!$A$1:$O$49</definedName>
  </definedNames>
  <calcPr calcId="162913"/>
</workbook>
</file>

<file path=xl/calcChain.xml><?xml version="1.0" encoding="utf-8"?>
<calcChain xmlns="http://schemas.openxmlformats.org/spreadsheetml/2006/main">
  <c i="1" l="1" r="T23"/>
  <c i="1" r="T24"/>
  <c i="1" r="R25"/>
  <c i="1" r="R24"/>
  <c i="1" r="R34"/>
  <c i="1" r="R38"/>
  <c i="1" r="R40"/>
  <c i="1" r="R37"/>
  <c i="1" r="R35"/>
  <c i="1" r="R39"/>
  <c i="1" r="R36"/>
  <c i="1" r="R33"/>
  <c i="1" l="1" r="W36"/>
  <c i="1" r="W39"/>
  <c i="1" r="W35"/>
  <c i="1" r="W37"/>
  <c i="1" r="W40"/>
  <c i="1" r="W38"/>
  <c i="1" r="W34"/>
  <c i="1" r="W33"/>
  <c i="1" r="K30"/>
  <c i="1" r="I30"/>
  <c i="1" r="G30"/>
  <c i="1" r="E30"/>
  <c i="1" r="G32" s="1"/>
  <c i="1" r="C30"/>
  <c i="1" r="E32" s="1"/>
  <c i="1" r="S36"/>
  <c i="1" r="S40"/>
  <c i="1" r="S39"/>
  <c i="1" r="S38"/>
  <c i="1" r="S35"/>
  <c i="1" r="S34"/>
  <c i="1" r="S37"/>
  <c i="1" r="S33"/>
  <c i="1" l="1" r="K37"/>
  <c i="1" r="K34"/>
  <c i="1" r="K35"/>
  <c i="1" r="K38"/>
  <c i="1" r="K39"/>
  <c i="1" r="K40"/>
  <c i="1" r="K36"/>
  <c i="1" r="I32"/>
  <c i="1" r="K32"/>
  <c i="1" r="A2"/>
  <c i="1" r="A30"/>
  <c i="1" r="C32" s="1"/>
  <c i="1" r="I34"/>
  <c i="1" r="G38"/>
  <c i="1" l="1" r="E33"/>
  <c i="1" r="K33"/>
  <c i="1" r="E36"/>
  <c i="1" r="I36"/>
  <c i="1" r="T34"/>
  <c i="1" r="A34" s="1"/>
  <c i="1" r="E34"/>
  <c i="1" r="C34"/>
  <c i="1" r="C40"/>
  <c i="1" r="I40"/>
  <c i="1" r="E38"/>
  <c i="1" r="I38"/>
  <c i="1" r="E35"/>
  <c i="1" r="I35"/>
  <c i="1" r="T36"/>
  <c i="1" r="A36" s="1"/>
  <c i="1" r="T38"/>
  <c i="1" r="A38" s="1"/>
  <c i="1" r="G39"/>
  <c i="1" r="I39"/>
  <c i="1" r="G37"/>
  <c i="1" r="I37"/>
  <c i="1" r="G36"/>
  <c i="1" r="C33"/>
  <c i="1" r="I33"/>
  <c i="1" r="G33"/>
  <c i="1" r="E37"/>
  <c i="1" r="C39"/>
  <c i="1" r="G40"/>
  <c i="1" r="T35"/>
  <c i="1" r="A35" s="1"/>
  <c i="1" r="G35"/>
  <c i="1" r="E39"/>
  <c i="1" r="C37"/>
  <c i="1" r="C35"/>
  <c i="1" r="C38"/>
  <c i="1" r="G34"/>
  <c i="1" r="C36"/>
  <c i="1" r="E40"/>
  <c i="1" r="T40"/>
  <c i="1" r="A40" s="1"/>
  <c i="1" r="T33"/>
  <c i="1" r="A33" s="1"/>
  <c i="1" r="T39"/>
  <c i="1" r="A39" s="1"/>
  <c i="1" r="T37"/>
  <c i="1" r="A37" s="1"/>
</calcChain>
</file>

<file path=xl/sharedStrings.xml><?xml version="1.0" encoding="utf-8"?>
<sst xmlns="http://schemas.openxmlformats.org/spreadsheetml/2006/main" count="33" uniqueCount="32">
  <si>
    <t>Institution</t>
  </si>
  <si>
    <t>Texas</t>
  </si>
  <si>
    <t>Texas Tech</t>
  </si>
  <si>
    <t>Iowa State</t>
  </si>
  <si>
    <t>Kansas State</t>
  </si>
  <si>
    <t>Kansas</t>
  </si>
  <si>
    <t>Oklahoma State</t>
  </si>
  <si>
    <t>Oklahoma</t>
  </si>
  <si>
    <t>West Virginia</t>
  </si>
  <si>
    <t>2)  Baylor University and Texas Christian University are private universities and are not included.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</si>
  <si>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</si>
  <si>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</si>
  <si>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</si>
  <si>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</si>
  <si>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</si>
  <si>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</si>
  <si>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</si>
  <si>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</si>
  <si>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Year</t>
  </si>
  <si>
    <t>Not reported</t>
  </si>
  <si>
    <t>3)  The Big 12 consists of 10 member schools.</t>
  </si>
  <si>
    <t>http://www.chronicle.com/interactives/tuition-and-fees</t>
  </si>
  <si>
    <t>The Chronicle of Higher Education, Tuition and Fees, 1998-99 Through 2016-17</t>
  </si>
  <si>
    <t xml:space="preserve">     or 45 quarter hours.</t>
  </si>
  <si>
    <t xml:space="preserve">Undergraduate Resident Annual Tuition and Fees at Big 12 Institutions  </t>
  </si>
  <si>
    <t>Notes:</t>
  </si>
  <si>
    <t>1)  Figures reflect the cost to a first-time, full-time undergraduate, typically on a nine-month academic year of 30 semester hours</t>
  </si>
  <si>
    <t>Column select</t>
  </si>
  <si>
    <t>Table creation</t>
  </si>
  <si>
    <t>latest year</t>
  </si>
  <si>
    <t>row select</t>
  </si>
  <si>
    <t>INDIRECT("data!"&amp;$T$23&amp;":"&amp;$T$24)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</si>
</sst>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#,##0.0\ ;\(#,##0.0\)"/>
    <numFmt numFmtId="165" formatCode="0.0"/>
    <numFmt numFmtId="166" formatCode="\ \ \ 0.0"/>
    <numFmt numFmtId="167" formatCode="#,##0\ ;\(#,##0\)"/>
    <numFmt numFmtId="168" formatCode="* #,##0_);\(&quot;$&quot;#,##0\)"/>
    <numFmt numFmtId="169" formatCode="_(* #,##0_);_(* \(#,##0\);_(* &quot;-&quot;??_);_(@_)"/>
    <numFmt numFmtId="170" formatCode="_(&quot;$&quot;* #,##0_);_(&quot;$&quot;* \(#,##0\);_(&quot;$&quot;* &quot;-&quot;??_);_(@_)"/>
  </numFmts>
  <fonts count="13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4">
    <xf borderId="0" fillId="0" fontId="0" numFmtId="0"/>
    <xf applyAlignment="0" applyBorder="0" applyFill="0" applyNumberFormat="0" applyProtection="0" borderId="0" fillId="0" fontId="1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4"/>
  </cellStyleXfs>
  <cellXfs count="110">
    <xf borderId="0" fillId="0" fontId="0" numFmtId="0" xfId="0"/>
    <xf applyAlignment="1" applyFont="1" borderId="0" fillId="0" fontId="6" numFmtId="0" xfId="0">
      <alignment horizontal="centerContinuous"/>
    </xf>
    <xf applyFont="1" borderId="0" fillId="0" fontId="7" numFmtId="0" xfId="0"/>
    <xf applyAlignment="1" applyFont="1" borderId="0" fillId="0" fontId="7" numFmtId="0" xfId="0">
      <alignment horizontal="center" vertical="top"/>
    </xf>
    <xf applyAlignment="1" applyFont="1" borderId="0" fillId="0" fontId="7" numFmtId="0" xfId="0">
      <alignment vertical="top"/>
    </xf>
    <xf applyAlignment="1" applyBorder="1" applyFill="1" applyFont="1" applyNumberFormat="1" applyProtection="1" borderId="0" fillId="0" fontId="7" numFmtId="37" xfId="0">
      <protection locked="0"/>
    </xf>
    <xf applyAlignment="1" applyBorder="1" applyFill="1" applyFont="1" borderId="0" fillId="0" fontId="7" numFmtId="0" xfId="0"/>
    <xf applyBorder="1" applyFill="1" applyFont="1" borderId="0" fillId="0" fontId="7" numFmtId="0" xfId="0"/>
    <xf applyBorder="1" applyFill="1" applyFont="1" applyNumberFormat="1" borderId="0" fillId="0" fontId="7" numFmtId="164" xfId="0"/>
    <xf applyBorder="1" applyFill="1" applyFont="1" applyNumberFormat="1" borderId="0" fillId="0" fontId="7" numFmtId="165" xfId="0"/>
    <xf applyAlignment="1" applyBorder="1" applyFill="1" applyFont="1" applyNumberFormat="1" borderId="0" fillId="0" fontId="7" numFmtId="166" xfId="0">
      <alignment horizontal="center"/>
    </xf>
    <xf applyAlignment="1" applyBorder="1" applyFill="1" applyFont="1" borderId="0" fillId="0" fontId="7" numFmtId="0" xfId="0">
      <alignment horizontal="left"/>
    </xf>
    <xf applyBorder="1" applyFill="1" applyFont="1" applyNumberFormat="1" borderId="0" fillId="0" fontId="7" numFmtId="167" xfId="0"/>
    <xf applyBorder="1" applyFill="1" applyFont="1" applyProtection="1" borderId="0" fillId="0" fontId="7" numFmtId="0" xfId="0">
      <protection locked="0"/>
    </xf>
    <xf applyAlignment="1" applyBorder="1" applyFill="1" applyFont="1" applyProtection="1" borderId="0" fillId="0" fontId="7" numFmtId="0" xfId="0">
      <protection locked="0"/>
    </xf>
    <xf applyBorder="1" applyFill="1" applyFont="1" applyNumberFormat="1" applyProtection="1" borderId="0" fillId="0" fontId="7" numFmtId="167" xfId="0">
      <protection locked="0"/>
    </xf>
    <xf applyBorder="1" applyFill="1" applyFont="1" applyNumberFormat="1" applyProtection="1" borderId="0" fillId="0" fontId="7" numFmtId="164" xfId="0">
      <protection locked="0"/>
    </xf>
    <xf applyAlignment="1" applyBorder="1" applyFill="1" applyFont="1" applyNumberFormat="1" borderId="0" fillId="0" fontId="7" numFmtId="37" xfId="0">
      <alignment vertical="top"/>
    </xf>
    <xf applyAlignment="1" applyFont="1" applyNumberFormat="1" borderId="0" fillId="0" fontId="7" numFmtId="37" xfId="0">
      <alignment vertical="top"/>
    </xf>
    <xf applyFont="1" applyNumberFormat="1" borderId="0" fillId="0" fontId="7" numFmtId="3" xfId="0"/>
    <xf applyAlignment="1" applyBorder="1" applyFill="1" applyFont="1" applyProtection="1" borderId="0" fillId="0" fontId="7" numFmtId="0" xfId="0">
      <alignment horizontal="left"/>
      <protection locked="0"/>
    </xf>
    <xf applyBorder="1" borderId="0" fillId="0" fontId="0" numFmtId="0" xfId="0"/>
    <xf applyAlignment="1" applyFont="1" applyNumberFormat="1" applyProtection="1" borderId="0" fillId="0" fontId="1" numFmtId="3" xfId="0">
      <alignment horizontal="left"/>
      <protection locked="0"/>
    </xf>
    <xf applyAlignment="1" applyBorder="1" applyFont="1" borderId="0" fillId="0" fontId="1" numFmtId="0" xfId="0">
      <alignment horizontal="center" vertical="top"/>
    </xf>
    <xf applyFont="1" borderId="0" fillId="0" fontId="1" numFmtId="0" xfId="0"/>
    <xf applyAlignment="1" applyBorder="1" applyFill="1" applyFont="1" applyNumberFormat="1" borderId="0" fillId="0" fontId="1" numFmtId="37" xfId="0"/>
    <xf applyAlignment="1" applyFont="1" applyNumberFormat="1" borderId="0" fillId="0" fontId="1" numFmtId="37" xfId="0"/>
    <xf applyAlignment="1" applyBorder="1" applyFill="1" applyFont="1" applyNumberFormat="1" applyProtection="1" borderId="0" fillId="0" fontId="1" numFmtId="37" xfId="0">
      <protection locked="0"/>
    </xf>
    <xf applyAlignment="1" borderId="0" fillId="0" fontId="0" numFmtId="0" xfId="0">
      <alignment vertical="center"/>
    </xf>
    <xf applyAlignment="1" applyBorder="1" applyFont="1" applyNumberFormat="1" applyProtection="1" borderId="0" fillId="0" fontId="1" numFmtId="3" xfId="0">
      <alignment horizontal="left"/>
      <protection locked="0"/>
    </xf>
    <xf applyBorder="1" applyFont="1" borderId="0" fillId="0" fontId="1" numFmtId="0" xfId="0"/>
    <xf applyAlignment="1" applyBorder="1" applyFont="1" borderId="0" fillId="0" fontId="6" numFmtId="0" xfId="0">
      <alignment horizontal="center" vertical="top"/>
    </xf>
    <xf applyAlignment="1" applyBorder="1" applyFont="1" borderId="0" fillId="0" fontId="7" numFmtId="0" xfId="0">
      <alignment vertical="top"/>
    </xf>
    <xf applyAlignment="1" applyFont="1" borderId="0" fillId="0" fontId="3" numFmtId="0" xfId="0">
      <alignment vertical="top"/>
    </xf>
    <xf applyAlignment="1" applyFont="1" borderId="0" fillId="0" fontId="2" numFmtId="0" xfId="0">
      <alignment horizontal="center" vertical="center"/>
    </xf>
    <xf applyBorder="1" applyFill="1" applyFont="1" applyNumberFormat="1" borderId="0" fillId="0" fontId="1" numFmtId="165" xfId="0"/>
    <xf applyAlignment="1" applyBorder="1" applyFill="1" applyFont="1" applyNumberFormat="1" borderId="0" fillId="0" fontId="1" numFmtId="166" xfId="0">
      <alignment horizontal="center"/>
    </xf>
    <xf applyBorder="1" applyFill="1" applyFont="1" borderId="0" fillId="0" fontId="1" numFmtId="0" xfId="0"/>
    <xf applyAlignment="1" applyBorder="1" applyFill="1" applyFont="1" borderId="0" fillId="0" fontId="1" numFmtId="0" xfId="0"/>
    <xf applyBorder="1" applyFill="1" applyFont="1" applyNumberFormat="1" borderId="0" fillId="0" fontId="1" numFmtId="167" xfId="0"/>
    <xf applyBorder="1" applyFill="1" applyFont="1" applyProtection="1" borderId="0" fillId="0" fontId="1" numFmtId="0" xfId="0">
      <protection locked="0"/>
    </xf>
    <xf applyAlignment="1" applyFont="1" borderId="0" fillId="0" fontId="3" numFmtId="0" xfId="0">
      <alignment horizontal="center"/>
    </xf>
    <xf applyAlignment="1" applyFont="1" borderId="0" fillId="0" fontId="3" numFmtId="0" xfId="0">
      <alignment horizontal="center" vertical="center"/>
    </xf>
    <xf applyAlignment="1" applyFont="1" borderId="0" fillId="0" fontId="3" numFmtId="0" xfId="0"/>
    <xf applyAlignment="1" applyFont="1" borderId="0" fillId="0" fontId="3" numFmtId="0" xfId="0">
      <alignment vertical="center"/>
    </xf>
    <xf applyAlignment="1" applyFont="1" applyNumberFormat="1" applyProtection="1" borderId="0" fillId="0" fontId="0" numFmtId="3" xfId="0">
      <alignment horizontal="left"/>
      <protection locked="0"/>
    </xf>
    <xf applyAlignment="1" applyBorder="1" applyFont="1" applyNumberFormat="1" applyProtection="1" borderId="0" fillId="0" fontId="0" numFmtId="3" xfId="0">
      <alignment horizontal="left"/>
      <protection locked="0"/>
    </xf>
    <xf applyAlignment="1" applyFont="1" borderId="0" fillId="0" fontId="7" numFmtId="0" xfId="0">
      <alignment horizontal="left"/>
    </xf>
    <xf applyAlignment="1" applyFont="1" borderId="0" fillId="0" fontId="0" numFmtId="0" xfId="0">
      <alignment horizontal="left"/>
    </xf>
    <xf applyFont="1" borderId="0" fillId="0" fontId="9" numFmtId="0" xfId="0"/>
    <xf applyAlignment="1" applyFont="1" borderId="0" fillId="0" fontId="9" numFmtId="0" xfId="0">
      <alignment wrapText="1"/>
    </xf>
    <xf applyAlignment="1" applyBorder="1" applyFont="1" applyNumberFormat="1" borderId="0" fillId="0" fontId="9" numFmtId="1" xfId="0">
      <alignment horizontal="left" vertical="top" wrapText="1"/>
    </xf>
    <xf applyAlignment="1" applyBorder="1" applyFont="1" applyNumberFormat="1" borderId="0" fillId="0" fontId="0" numFmtId="1" xfId="0">
      <alignment horizontal="right" vertical="top"/>
    </xf>
    <xf applyAlignment="1" applyBorder="1" applyFont="1" applyNumberFormat="1" borderId="0" fillId="0" fontId="1" numFmtId="1" xfId="0">
      <alignment horizontal="right" vertical="top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7" numFmtId="3" xfId="0">
      <alignment horizontal="right"/>
    </xf>
    <xf applyAlignment="1" applyBorder="1" applyFill="1" applyFont="1" applyNumberFormat="1" borderId="0" fillId="0" fontId="1" numFmtId="3" xfId="0">
      <alignment horizontal="right"/>
    </xf>
    <xf applyAlignment="1" applyBorder="1" applyNumberFormat="1" borderId="0" fillId="0" fontId="0" numFmtId="3" xfId="0">
      <alignment horizontal="right"/>
    </xf>
    <xf applyAlignment="1" applyBorder="1" applyFont="1" applyNumberFormat="1" borderId="0" fillId="0" fontId="0" numFmtId="1" xfId="0">
      <alignment horizontal="left" vertical="top"/>
    </xf>
    <xf applyAlignment="1" applyBorder="1" borderId="0" fillId="0" fontId="0" numFmtId="0" xfId="0">
      <alignment horizontal="left"/>
    </xf>
    <xf applyAlignment="1" applyBorder="1" applyFont="1" borderId="0" fillId="0" fontId="6" numFmtId="0" xfId="0">
      <alignment horizontal="centerContinuous"/>
    </xf>
    <xf applyBorder="1" applyFont="1" borderId="0" fillId="0" fontId="7" numFmtId="0" xfId="0"/>
    <xf applyAlignment="1" applyFont="1" applyProtection="1" borderId="0" fillId="0" fontId="7" numFmtId="0" xfId="0">
      <alignment horizontal="centerContinuous"/>
      <protection hidden="1"/>
    </xf>
    <xf applyFont="1" applyProtection="1" borderId="0" fillId="0" fontId="7" numFmtId="0" xfId="0">
      <protection hidden="1"/>
    </xf>
    <xf applyAlignment="1" applyFont="1" applyProtection="1" borderId="0" fillId="0" fontId="4" numFmtId="0" xfId="0">
      <alignment horizontal="centerContinuous"/>
      <protection hidden="1"/>
    </xf>
    <xf applyAlignment="1" applyFont="1" applyProtection="1" borderId="0" fillId="0" fontId="5" numFmtId="0" xfId="0">
      <alignment horizontal="centerContinuous"/>
      <protection hidden="1"/>
    </xf>
    <xf applyAlignment="1" applyBorder="1" applyFont="1" applyProtection="1" borderId="0" fillId="0" fontId="7" numFmtId="0" xfId="0">
      <alignment horizontal="centerContinuous"/>
      <protection hidden="1"/>
    </xf>
    <xf applyAlignment="1" applyFont="1" applyProtection="1" borderId="0" fillId="0" fontId="7" numFmtId="0" xfId="0">
      <alignment horizontal="center" vertical="top"/>
      <protection hidden="1"/>
    </xf>
    <xf applyAlignment="1" applyBorder="1" applyFont="1" applyProtection="1" borderId="1" fillId="0" fontId="1" numFmtId="0" xfId="0">
      <alignment horizontal="center" vertical="top"/>
      <protection hidden="1"/>
    </xf>
    <xf applyProtection="1" borderId="0" fillId="0" fontId="0" numFmtId="0" xfId="0">
      <protection hidden="1"/>
    </xf>
    <xf applyAlignment="1" applyBorder="1" applyFont="1" applyProtection="1" borderId="1" fillId="0" fontId="0" numFmtId="0" xfId="0">
      <alignment horizontal="center" vertical="top"/>
      <protection hidden="1"/>
    </xf>
    <xf applyAlignment="1" applyBorder="1" applyFont="1" applyNumberFormat="1" applyProtection="1" borderId="0" fillId="0" fontId="1" numFmtId="3" xfId="0">
      <alignment horizontal="left"/>
      <protection hidden="1"/>
    </xf>
    <xf applyBorder="1" applyProtection="1" borderId="0" fillId="0" fontId="0" numFmtId="0" xfId="0">
      <protection hidden="1"/>
    </xf>
    <xf applyAlignment="1" applyBorder="1" applyFill="1" applyFont="1" applyNumberFormat="1" applyProtection="1" borderId="0" fillId="0" fontId="1" numFmtId="168" xfId="0">
      <protection hidden="1"/>
    </xf>
    <xf applyBorder="1" applyProtection="1" borderId="2" fillId="0" fontId="0" numFmtId="0" xfId="0">
      <protection hidden="1"/>
    </xf>
    <xf applyAlignment="1" applyBorder="1" applyFill="1" applyFont="1" applyNumberFormat="1" applyProtection="1" borderId="2" fillId="0" fontId="1" numFmtId="168" xfId="0">
      <protection hidden="1"/>
    </xf>
    <xf applyAlignment="1" applyBorder="1" applyFont="1" applyProtection="1" borderId="0" fillId="0" fontId="7" numFmtId="0" xfId="0">
      <alignment horizontal="center"/>
      <protection hidden="1"/>
    </xf>
    <xf applyAlignment="1" applyBorder="1" applyFill="1" applyFont="1" applyNumberFormat="1" borderId="0" fillId="0" fontId="0" numFmtId="1" xfId="0">
      <alignment horizontal="right" vertical="top"/>
    </xf>
    <xf applyAlignment="1" applyBorder="1" applyFill="1" applyFont="1" applyNumberFormat="1" borderId="0" fillId="0" fontId="0" numFmtId="3" xfId="0">
      <alignment horizontal="right"/>
    </xf>
    <xf applyAlignment="1" applyBorder="1" applyFont="1" applyProtection="1" borderId="0" fillId="0" fontId="0" numFmtId="0" xfId="0">
      <alignment horizontal="center" vertical="top"/>
      <protection hidden="1"/>
    </xf>
    <xf applyBorder="1" applyFill="1" applyFont="1" applyNumberFormat="1" borderId="0" fillId="0" fontId="0" numFmtId="164" xfId="0"/>
    <xf applyAlignment="1" borderId="0" fillId="0" fontId="10" numFmtId="0" xfId="1">
      <alignment wrapText="1"/>
    </xf>
    <xf applyBorder="1" applyFill="1" applyNumberFormat="1" borderId="0" fillId="0" fontId="10" numFmtId="164" xfId="1"/>
    <xf applyAlignment="1" applyFont="1" applyProtection="1" borderId="0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Font="1" borderId="0" fillId="0" fontId="3" numFmtId="0" xfId="0">
      <alignment horizontal="center"/>
    </xf>
    <xf applyAlignment="1" applyFont="1" applyNumberFormat="1" applyProtection="1" borderId="0" fillId="0" fontId="0" numFmtId="3" xfId="0">
      <alignment horizontal="left"/>
      <protection locked="0"/>
    </xf>
    <xf applyAlignment="1" applyFont="1" borderId="0" fillId="0" fontId="2" numFmtId="0" xfId="0"/>
    <xf applyAlignment="1" applyBorder="1" applyFill="1" applyFont="1" applyNumberFormat="1" applyProtection="1" borderId="0" fillId="0" fontId="1" numFmtId="170" xfId="3">
      <protection hidden="1"/>
    </xf>
    <xf applyBorder="1" applyFont="1" applyProtection="1" borderId="0" fillId="0" fontId="11" numFmtId="0" xfId="0">
      <protection hidden="1"/>
    </xf>
    <xf applyAlignment="1" applyBorder="1" applyFill="1" applyFont="1" applyNumberFormat="1" applyProtection="1" borderId="0" fillId="0" fontId="11" numFmtId="168" xfId="0">
      <protection hidden="1"/>
    </xf>
    <xf applyAlignment="1" applyFont="1" borderId="0" fillId="0" fontId="0" numFmtId="0" xfId="0">
      <alignment horizontal="left"/>
    </xf>
    <xf applyAlignment="1" applyFont="1" borderId="0" fillId="0" fontId="7" numFmtId="0" xfId="0">
      <alignment horizontal="left"/>
    </xf>
    <xf applyAlignment="1" applyFont="1" applyNumberFormat="1" applyProtection="1" borderId="0" fillId="0" fontId="0" numFmtId="3" xfId="0">
      <alignment horizontal="left"/>
      <protection locked="0"/>
    </xf>
    <xf applyAlignment="1" applyFont="1" applyNumberFormat="1" applyProtection="1" borderId="0" fillId="0" fontId="1" numFmtId="3" xfId="0">
      <alignment horizontal="left"/>
      <protection locked="0"/>
    </xf>
    <xf applyAlignment="1" applyFont="1" applyProtection="1" borderId="0" fillId="0" fontId="2" numFmtId="0" xfId="0">
      <alignment horizontal="left"/>
      <protection hidden="1"/>
    </xf>
    <xf applyAlignment="1" applyFont="1" borderId="0" fillId="0" fontId="3" numFmtId="0" xfId="0">
      <alignment horizontal="left"/>
    </xf>
    <xf applyAlignment="1" applyFont="1" borderId="0" fillId="0" fontId="3" numFmtId="0" xfId="0">
      <alignment horizontal="center" vertical="center"/>
    </xf>
    <xf applyAlignment="1" applyFont="1" applyNumberFormat="1" borderId="0" fillId="0" fontId="7" numFmtId="169" xfId="2">
      <alignment vertical="top"/>
    </xf>
    <xf applyFill="1" applyFont="1" borderId="0" fillId="2" fontId="12" numFmtId="0" xfId="0"/>
    <xf applyAlignment="1" applyFill="1" applyFont="1" borderId="0" fillId="2" fontId="12" numFmtId="0" xfId="0">
      <alignment vertical="center"/>
    </xf>
    <xf applyBorder="1" applyFill="1" applyFont="1" borderId="0" fillId="2" fontId="12" numFmtId="0" xfId="0"/>
    <xf applyAlignment="1" applyFill="1" applyFont="1" borderId="0" fillId="2" fontId="12" numFmtId="0" xfId="0">
      <alignment vertical="top"/>
    </xf>
    <xf applyAlignment="1" applyFill="1" applyFont="1" applyNumberFormat="1" borderId="0" fillId="2" fontId="12" numFmtId="169" xfId="2">
      <alignment vertical="top"/>
    </xf>
    <xf applyAlignment="1" applyFill="1" applyFont="1" applyNumberFormat="1" borderId="0" fillId="2" fontId="3" numFmtId="169" xfId="2">
      <alignment horizontal="left" vertical="center"/>
    </xf>
    <xf applyFill="1" applyFont="1" borderId="0" fillId="2" fontId="7" numFmtId="0" xfId="0"/>
    <xf applyAlignment="1" applyFill="1" applyFont="1" applyNumberFormat="1" borderId="0" fillId="2" fontId="12" numFmtId="169" xfId="2">
      <alignment horizontal="left" vertical="center"/>
    </xf>
    <xf applyFont="1" applyNumberFormat="1" borderId="0" fillId="0" fontId="7" numFmtId="169" xfId="2"/>
    <xf applyFont="1" applyNumberFormat="1" borderId="0" fillId="0" fontId="0" numFmtId="169" xfId="2"/>
    <xf applyAlignment="1" applyFont="1" applyNumberFormat="1" borderId="0" fillId="0" fontId="7" numFmtId="169" xfId="0">
      <alignment vertical="top"/>
    </xf>
  </cellXfs>
  <cellStyles count="4">
    <cellStyle builtinId="3" name="Comma" xfId="2"/>
    <cellStyle builtinId="4" name="Currency" xfId="3"/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309404237856095E-2"/>
          <c:y val="3.7722908093278461E-2"/>
          <c:w val="0.90294293921921176"/>
          <c:h val="0.851422777399738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95BF-471A-92E6-5380677B0178}"/>
              </c:ext>
            </c:extLst>
          </c:dPt>
          <c:cat>
            <c:strRef>
              <c:f>Factbook!$A$33:$A$40</c:f>
              <c:strCache>
                <c:ptCount val="8"/>
                <c:pt idx="0">
                  <c:v>Oklahoma</c:v>
                </c:pt>
                <c:pt idx="1">
                  <c:v>Kansas</c:v>
                </c:pt>
                <c:pt idx="2">
                  <c:v>Texas Tech</c:v>
                </c:pt>
                <c:pt idx="3">
                  <c:v>Texas</c:v>
                </c:pt>
                <c:pt idx="4">
                  <c:v>Kansas State</c:v>
                </c:pt>
                <c:pt idx="5">
                  <c:v>Oklahoma State</c:v>
                </c:pt>
                <c:pt idx="6">
                  <c:v>Iowa State</c:v>
                </c:pt>
                <c:pt idx="7">
                  <c:v>West Virginia</c:v>
                </c:pt>
              </c:strCache>
            </c:strRef>
          </c:cat>
          <c:val>
            <c:numRef>
              <c:f>Factbook!$K$33:$K$40</c:f>
              <c:numCache>
                <c:formatCode>* #,##0_);\("$"#,##0\)</c:formatCode>
                <c:ptCount val="8"/>
                <c:pt formatCode="_(&quot;$&quot;* #,##0_);_(&quot;$&quot;* \(#,##0\);_(&quot;$&quot;* &quot;-&quot;??_);_(@_)" idx="0">
                  <c:v>11538</c:v>
                </c:pt>
                <c:pt idx="1">
                  <c:v>10824</c:v>
                </c:pt>
                <c:pt idx="2">
                  <c:v>10771</c:v>
                </c:pt>
                <c:pt idx="3">
                  <c:v>10136</c:v>
                </c:pt>
                <c:pt idx="4">
                  <c:v>10135</c:v>
                </c:pt>
                <c:pt idx="5">
                  <c:v>8738</c:v>
                </c:pt>
                <c:pt idx="6">
                  <c:v>8636</c:v>
                </c:pt>
                <c:pt idx="7">
                  <c:v>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BF-471A-92E6-5380677B0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gapDepth val="194"/>
        <c:shape val="box"/>
        <c:axId val="357564416"/>
        <c:axId val="357565952"/>
        <c:axId val="0"/>
      </c:bar3DChart>
      <c:catAx>
        <c:axId val="35756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7565952"/>
        <c:crosses val="autoZero"/>
        <c:auto val="1"/>
        <c:lblAlgn val="ctr"/>
        <c:lblOffset val="100"/>
        <c:noMultiLvlLbl val="0"/>
      </c:catAx>
      <c:valAx>
        <c:axId val="357565952"/>
        <c:scaling>
          <c:orientation val="minMax"/>
        </c:scaling>
        <c:delete val="0"/>
        <c:axPos val="l"/>
        <c:numFmt formatCode="[=12000]&quot;$&quot;##,##0;#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756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Calibri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17144</xdr:colOff>
      <xdr:row>2</xdr:row>
      <xdr:rowOff>40005</xdr:rowOff>
    </xdr:from>
    <xdr:to>
      <xdr:col>14</xdr:col>
      <xdr:colOff>542924</xdr:colOff>
      <xdr:row>25</xdr:row>
      <xdr:rowOff>104775</xdr:rowOff>
    </xdr:to>
    <xdr:graphicFrame macro="">
      <xdr:nvGraphicFramePr>
        <xdr:cNvPr id="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http://www.chronicle.com/interactives/tuition-and-fees" TargetMode="External" Type="http://schemas.openxmlformats.org/officeDocument/2006/relationships/hyperlink"/><Relationship Id="rId2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X111"/>
  <sheetViews>
    <sheetView showGridLines="0" tabSelected="1" workbookViewId="0" zoomScaleNormal="100">
      <selection activeCell="S33" sqref="S33:S40"/>
    </sheetView>
  </sheetViews>
  <sheetFormatPr defaultRowHeight="12" x14ac:dyDescent="0.2"/>
  <cols>
    <col min="1" max="1" customWidth="true" width="15.28515625" collapsed="false"/>
    <col min="2" max="2" customWidth="true" width="1.7109375" collapsed="false"/>
    <col min="3" max="3" customWidth="true" width="10.140625" collapsed="false"/>
    <col min="4" max="4" customWidth="true" width="1.7109375" collapsed="false"/>
    <col min="5" max="5" customWidth="true" width="11.85546875" collapsed="false"/>
    <col min="6" max="6" customWidth="true" width="1.7109375" collapsed="false"/>
    <col min="7" max="7" customWidth="true" width="11.42578125" collapsed="false"/>
    <col min="8" max="8" customWidth="true" width="1.7109375" collapsed="false"/>
    <col min="9" max="9" customWidth="true" width="11.42578125" collapsed="false"/>
    <col min="10" max="10" customWidth="true" width="1.7109375" collapsed="false"/>
    <col min="11" max="11" customWidth="true" width="11.42578125" collapsed="false"/>
    <col min="12" max="12" customWidth="true" width="1.7109375" collapsed="false"/>
    <col min="13" max="13" customWidth="true" width="8.5703125" collapsed="false"/>
    <col min="14" max="14" customWidth="true" width="3.28515625" collapsed="false"/>
    <col min="18" max="18" bestFit="true" customWidth="true" width="10.42578125" collapsed="false"/>
    <col min="19" max="19" bestFit="true" customWidth="true" width="12.42578125" collapsed="false"/>
    <col min="20" max="20" bestFit="true" customWidth="true" width="13.7109375" collapsed="false"/>
    <col min="22" max="22" bestFit="true" customWidth="true" width="10.0" collapsed="false"/>
  </cols>
  <sheetData>
    <row customHeight="1" ht="18" r="1" spans="1:13" x14ac:dyDescent="0.25">
      <c r="A1" s="87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85"/>
    </row>
    <row customFormat="1" customHeight="1" ht="16.5" r="2" s="28" spans="1:13" x14ac:dyDescent="0.25">
      <c r="A2" s="95" t="str">
        <f>CONCATENATE($I$30,"-",$K$30)</f>
        <v>2017-2018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43"/>
      <c r="M2" s="41"/>
    </row>
    <row customFormat="1" customHeight="1" ht="16.5" r="3" s="28" spans="1:13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43"/>
      <c r="M3" s="85"/>
    </row>
    <row customFormat="1" customHeight="1" ht="16.5" r="4" s="28" spans="1:13" x14ac:dyDescent="0.25">
      <c r="L4" s="41"/>
      <c r="M4" s="41"/>
    </row>
    <row customFormat="1" customHeight="1" ht="14.1" r="5" s="28" spans="1:13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23" spans="1:20" x14ac:dyDescent="0.2">
      <c r="Q23" s="99" t="s">
        <v>28</v>
      </c>
      <c r="R23" s="99"/>
      <c r="S23" s="99"/>
      <c r="T23" s="99" t="str">
        <f>ADDRESS(R25+1,1)</f>
        <v>$A$11</v>
      </c>
    </row>
    <row r="24" spans="1:20" x14ac:dyDescent="0.2">
      <c r="Q24" s="99" t="s">
        <v>29</v>
      </c>
      <c r="R24" s="99">
        <f>LARGE(Data!A:A,1)</f>
        <v>2018</v>
      </c>
      <c r="S24" s="99"/>
      <c r="T24" s="99" t="str">
        <f>ADDRESS(R25+1,COUNTA(Data!1:1))</f>
        <v>$I$11</v>
      </c>
    </row>
    <row r="25" spans="1:20" x14ac:dyDescent="0.2">
      <c r="Q25" s="99" t="s">
        <v>30</v>
      </c>
      <c r="R25" s="99">
        <f>MATCH(R24,Data!A:A,0)-1</f>
        <v>10</v>
      </c>
      <c r="S25" s="99"/>
      <c r="T25" s="99"/>
    </row>
    <row r="26" spans="1:20" x14ac:dyDescent="0.2">
      <c r="Q26" s="99"/>
      <c r="R26" s="99"/>
      <c r="S26" s="99"/>
      <c r="T26" s="99"/>
    </row>
    <row hidden="1" ht="18" r="27" spans="1:20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43"/>
      <c r="M27" s="41"/>
      <c r="N27" s="33"/>
      <c r="Q27" s="99"/>
      <c r="R27" s="99"/>
      <c r="S27" s="99"/>
      <c r="T27" s="99"/>
    </row>
    <row customFormat="1" customHeight="1" hidden="1" ht="14.1" r="28" s="28" spans="1:20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44"/>
      <c r="M28" s="42"/>
      <c r="Q28" s="100"/>
      <c r="R28" s="100"/>
      <c r="S28" s="100"/>
      <c r="T28" s="100"/>
    </row>
    <row customFormat="1" hidden="1" r="29" s="2" spans="1:20" x14ac:dyDescent="0.2">
      <c r="A29" s="62"/>
      <c r="B29" s="62"/>
      <c r="C29" s="62"/>
      <c r="D29" s="63"/>
      <c r="E29" s="63"/>
      <c r="F29" s="63"/>
      <c r="G29" s="64"/>
      <c r="H29" s="64"/>
      <c r="I29" s="64"/>
      <c r="J29" s="65"/>
      <c r="K29" s="65"/>
      <c r="L29" s="1"/>
      <c r="M29" s="1"/>
      <c r="Q29" s="99"/>
      <c r="R29" s="99"/>
      <c r="S29" s="99"/>
      <c r="T29" s="99"/>
    </row>
    <row customFormat="1" hidden="1" r="30" s="61" spans="1:20" x14ac:dyDescent="0.2">
      <c r="A30" s="76">
        <f>SUM(C30-1)</f>
        <v>2013</v>
      </c>
      <c r="B30" s="76"/>
      <c r="C30" s="76">
        <f>LARGE(Data!$A$2:$A$100,5)</f>
        <v>2014</v>
      </c>
      <c r="D30" s="76"/>
      <c r="E30" s="76">
        <f>LARGE(Data!$A$2:$A$100,4)</f>
        <v>2015</v>
      </c>
      <c r="F30" s="76"/>
      <c r="G30" s="76">
        <f>LARGE(Data!$A$2:$A$100,3)</f>
        <v>2016</v>
      </c>
      <c r="H30" s="76"/>
      <c r="I30" s="76">
        <f>LARGE(Data!$A$2:$A$100,2)</f>
        <v>2017</v>
      </c>
      <c r="J30" s="66"/>
      <c r="K30" s="76">
        <f>LARGE(Data!$A$2:$A$100,1)</f>
        <v>2018</v>
      </c>
      <c r="L30" s="60"/>
      <c r="M30" s="60"/>
      <c r="Q30" s="101"/>
      <c r="R30" s="101"/>
      <c r="S30" s="101"/>
      <c r="T30" s="101"/>
    </row>
    <row customFormat="1" customHeight="1" hidden="1" ht="12" r="31" s="4" spans="1:20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3"/>
      <c r="M31" s="3"/>
      <c r="Q31" s="102"/>
      <c r="R31" s="102"/>
      <c r="S31" s="102"/>
      <c r="T31" s="102"/>
    </row>
    <row customFormat="1" customHeight="1" ht="12" r="32" s="4" spans="1:20" x14ac:dyDescent="0.2">
      <c r="A32" s="68" t="s">
        <v>0</v>
      </c>
      <c r="B32" s="69"/>
      <c r="C32" s="70" t="str">
        <f>CONCATENATE(A30,"-",RIGHT(C30,2))</f>
        <v>2013-14</v>
      </c>
      <c r="D32" s="79"/>
      <c r="E32" s="70" t="str">
        <f>CONCATENATE(C30,"-",RIGHT(E30,2))</f>
        <v>2014-15</v>
      </c>
      <c r="F32" s="79"/>
      <c r="G32" s="70" t="str">
        <f>CONCATENATE(E30,"-",RIGHT(G30,2))</f>
        <v>2015-16</v>
      </c>
      <c r="H32" s="79"/>
      <c r="I32" s="70" t="str">
        <f>CONCATENATE(G30,"-",RIGHT(I30,2))</f>
        <v>2016-17</v>
      </c>
      <c r="J32" s="79"/>
      <c r="K32" s="70" t="str">
        <f>CONCATENATE(I30,"-",RIGHT(K30,2))</f>
        <v>2017-18</v>
      </c>
      <c r="L32" s="31"/>
      <c r="M32" s="31"/>
      <c r="N32" s="32"/>
      <c r="O32" s="23"/>
      <c r="Q32" s="102"/>
      <c r="R32" s="102"/>
      <c r="S32" s="102" t="s">
        <v>27</v>
      </c>
      <c r="T32" s="102"/>
    </row>
    <row customFormat="1" customHeight="1" ht="12" r="33" s="4" spans="1:23" x14ac:dyDescent="0.2">
      <c r="A33" s="71" t="str">
        <f ca="1">T33</f>
        <v>Oklahoma</v>
      </c>
      <c r="B33" s="72"/>
      <c r="C33" s="88">
        <f ca="1">INDEX(Data!$A$2:I103,MATCH(Factbook!C$30,Data!$A$2:$A$100,0),$S33)</f>
        <v>8915</v>
      </c>
      <c r="D33" s="88"/>
      <c r="E33" s="88">
        <f ca="1">INDEX(Data!$A$2:K103,MATCH(Factbook!E$30,Data!$A$2:$A$100,0),$S33)</f>
        <v>9495</v>
      </c>
      <c r="F33" s="88"/>
      <c r="G33" s="88">
        <f ca="1">INDEX(Data!$A$2:M103,MATCH(Factbook!G$30,Data!$A$2:$A$100,0),$S33)</f>
        <v>10090</v>
      </c>
      <c r="H33" s="88"/>
      <c r="I33" s="88">
        <f ca="1">INDEX(Data!$A$2:O103,MATCH(Factbook!I$30,Data!$A$2:$A$100,0),$S33)</f>
        <v>10881</v>
      </c>
      <c r="J33" s="88"/>
      <c r="K33" s="88">
        <f ca="1">INDEX(Data!$A$2:Q103,MATCH(Factbook!K$30,Data!$A$2:$A$100,0),$S33)</f>
        <v>11538</v>
      </c>
      <c r="L33" s="31"/>
      <c r="M33" s="31"/>
      <c r="N33" s="32"/>
      <c r="O33" s="23"/>
      <c r="Q33" s="106">
        <v>1</v>
      </c>
      <c r="R33" s="103">
        <f ca="1">LARGE(INDIRECT("data!"&amp;$T$23&amp;":"&amp;$T$24),Q33)</f>
        <v>11538</v>
      </c>
      <c r="S33" s="102">
        <f ca="1">MATCH(R33,INDIRECT("data!"&amp;$T$23&amp;":"&amp;$T$24),0)</f>
        <v>7</v>
      </c>
      <c r="T33" s="102" t="str">
        <f ca="1">INDEX(Data!$A$1:$I$1,1,Factbook!S33)</f>
        <v>Oklahoma</v>
      </c>
      <c r="V33" s="98">
        <v>11538</v>
      </c>
      <c r="W33" s="109">
        <f ca="1">R33-V33</f>
        <v>0</v>
      </c>
    </row>
    <row customFormat="1" customHeight="1" ht="12" r="34" s="4" spans="1:23" x14ac:dyDescent="0.2">
      <c r="A34" s="71" t="str">
        <f ca="1" ref="A34:A40" si="0" t="shared">T34</f>
        <v>Kansas</v>
      </c>
      <c r="B34" s="72"/>
      <c r="C34" s="73">
        <f ca="1">INDEX(Data!$A$2:I104,MATCH(Factbook!C$30,Data!$A$2:$A$100,0),$S34)</f>
        <v>10107</v>
      </c>
      <c r="D34" s="73"/>
      <c r="E34" s="73">
        <f ca="1">INDEX(Data!$A$2:K104,MATCH(Factbook!E$30,Data!$A$2:$A$100,0),$S34)</f>
        <v>10448</v>
      </c>
      <c r="F34" s="73"/>
      <c r="G34" s="73">
        <f ca="1">INDEX(Data!$A$2:M104,MATCH(Factbook!G$30,Data!$A$2:$A$100,0),$S34)</f>
        <v>10802</v>
      </c>
      <c r="H34" s="73"/>
      <c r="I34" s="73">
        <f ca="1">INDEX(Data!$A$2:O104,MATCH(Factbook!I$30,Data!$A$2:$A$100,0),$S34)</f>
        <v>11455</v>
      </c>
      <c r="J34" s="73"/>
      <c r="K34" s="73">
        <f ca="1">INDEX(Data!$A$2:Q104,MATCH(Factbook!K$30,Data!$A$2:$A$100,0),$S34)</f>
        <v>10824</v>
      </c>
      <c r="L34" s="31"/>
      <c r="M34" s="31"/>
      <c r="N34" s="32"/>
      <c r="O34" s="23"/>
      <c r="Q34" s="106">
        <v>2</v>
      </c>
      <c r="R34" s="103">
        <f ca="1" ref="R34:R40" si="1" t="shared">LARGE(INDIRECT("data!"&amp;$T$23&amp;":"&amp;$T$24),Q34)</f>
        <v>10824</v>
      </c>
      <c r="S34" s="102">
        <f ca="1" ref="S34:S40" si="2" t="shared">MATCH(R34,INDIRECT("data!"&amp;$T$23&amp;":"&amp;$T$24),0)</f>
        <v>5</v>
      </c>
      <c r="T34" s="102" t="str">
        <f ca="1">INDEX(Data!$A$1:$I$1,1,Factbook!S34)</f>
        <v>Kansas</v>
      </c>
      <c r="V34" s="98">
        <v>10824</v>
      </c>
      <c r="W34" s="109">
        <f ca="1" ref="W34:W40" si="3" t="shared">R34-V34</f>
        <v>0</v>
      </c>
    </row>
    <row customFormat="1" customHeight="1" ht="12" r="35" s="4" spans="1:23" x14ac:dyDescent="0.2">
      <c r="A35" s="71" t="str">
        <f ca="1" si="0" t="shared"/>
        <v>Texas Tech</v>
      </c>
      <c r="B35" s="74"/>
      <c r="C35" s="75">
        <f ca="1">INDEX(Data!$A$2:I105,MATCH(Factbook!C$30,Data!$A$2:$A$100,0),$S35)</f>
        <v>8942</v>
      </c>
      <c r="D35" s="75"/>
      <c r="E35" s="75">
        <f ca="1">INDEX(Data!$A$2:K105,MATCH(Factbook!E$30,Data!$A$2:$A$100,0),$S35)</f>
        <v>9308</v>
      </c>
      <c r="F35" s="75"/>
      <c r="G35" s="75" t="str">
        <f ca="1">INDEX(Data!$A$2:M105,MATCH(Factbook!G$30,Data!$A$2:$A$100,0),$S35)</f>
        <v>Not reported</v>
      </c>
      <c r="H35" s="75"/>
      <c r="I35" s="75">
        <f ca="1">INDEX(Data!$A$2:O105,MATCH(Factbook!I$30,Data!$A$2:$A$100,0),$S35)</f>
        <v>9781</v>
      </c>
      <c r="J35" s="75"/>
      <c r="K35" s="75">
        <f ca="1">INDEX(Data!$A$2:Q105,MATCH(Factbook!K$30,Data!$A$2:$A$100,0),$S35)</f>
        <v>10771</v>
      </c>
      <c r="L35" s="31"/>
      <c r="M35" s="31"/>
      <c r="N35" s="32"/>
      <c r="O35" s="23"/>
      <c r="Q35" s="106">
        <v>3</v>
      </c>
      <c r="R35" s="103">
        <f ca="1" si="1" t="shared"/>
        <v>10771</v>
      </c>
      <c r="S35" s="102">
        <f ca="1" si="2" t="shared"/>
        <v>3</v>
      </c>
      <c r="T35" s="102" t="str">
        <f ca="1">INDEX(Data!$A$1:$I$1,1,Factbook!S35)</f>
        <v>Texas Tech</v>
      </c>
      <c r="V35" s="98">
        <v>10771</v>
      </c>
      <c r="W35" s="109">
        <f ca="1" si="3" t="shared"/>
        <v>0</v>
      </c>
    </row>
    <row customFormat="1" customHeight="1" ht="12" r="36" s="4" spans="1:23" x14ac:dyDescent="0.2">
      <c r="A36" s="71" t="str">
        <f ca="1" si="0" t="shared"/>
        <v>Texas</v>
      </c>
      <c r="B36" s="72"/>
      <c r="C36" s="73">
        <f ca="1">INDEX(Data!$A$2:I106,MATCH(Factbook!C$30,Data!$A$2:$A$100,0),$S36)</f>
        <v>9790</v>
      </c>
      <c r="D36" s="73"/>
      <c r="E36" s="73">
        <f ca="1">INDEX(Data!$A$2:K106,MATCH(Factbook!E$30,Data!$A$2:$A$100,0),$S36)</f>
        <v>9798</v>
      </c>
      <c r="F36" s="73"/>
      <c r="G36" s="73">
        <f ca="1">INDEX(Data!$A$2:M106,MATCH(Factbook!G$30,Data!$A$2:$A$100,0),$S36)</f>
        <v>9830</v>
      </c>
      <c r="H36" s="73"/>
      <c r="I36" s="73">
        <f ca="1">INDEX(Data!$A$2:O106,MATCH(Factbook!I$30,Data!$A$2:$A$100,0),$S36)</f>
        <v>10110</v>
      </c>
      <c r="J36" s="73"/>
      <c r="K36" s="73">
        <f ca="1">INDEX(Data!$A$2:Q106,MATCH(Factbook!K$30,Data!$A$2:$A$100,0),$S36)</f>
        <v>10136</v>
      </c>
      <c r="L36" s="31"/>
      <c r="M36" s="31"/>
      <c r="N36" s="32"/>
      <c r="O36" s="23"/>
      <c r="Q36" s="106">
        <v>4</v>
      </c>
      <c r="R36" s="103">
        <f ca="1" si="1" t="shared"/>
        <v>10136</v>
      </c>
      <c r="S36" s="102">
        <f ca="1" si="2" t="shared"/>
        <v>2</v>
      </c>
      <c r="T36" s="102" t="str">
        <f ca="1">INDEX(Data!$A$1:$I$1,1,Factbook!S36)</f>
        <v>Texas</v>
      </c>
      <c r="V36" s="98">
        <v>10136</v>
      </c>
      <c r="W36" s="109">
        <f ca="1" si="3" t="shared"/>
        <v>0</v>
      </c>
    </row>
    <row customFormat="1" customHeight="1" ht="14.1" r="37" s="2" spans="1:23" x14ac:dyDescent="0.2">
      <c r="A37" s="71" t="str">
        <f ca="1" si="0" t="shared"/>
        <v>Kansas State</v>
      </c>
      <c r="B37" s="72"/>
      <c r="C37" s="73">
        <f ca="1">INDEX(Data!$A$2:I107,MATCH(Factbook!C$30,Data!$A$2:$A$100,0),$S37)</f>
        <v>8585</v>
      </c>
      <c r="D37" s="73"/>
      <c r="E37" s="73">
        <f ca="1">INDEX(Data!$A$2:K107,MATCH(Factbook!E$30,Data!$A$2:$A$100,0),$S37)</f>
        <v>9034</v>
      </c>
      <c r="F37" s="73"/>
      <c r="G37" s="73">
        <f ca="1">INDEX(Data!$A$2:M107,MATCH(Factbook!G$30,Data!$A$2:$A$100,0),$S37)</f>
        <v>9350</v>
      </c>
      <c r="H37" s="73"/>
      <c r="I37" s="73">
        <f ca="1">INDEX(Data!$A$2:O107,MATCH(Factbook!I$30,Data!$A$2:$A$100,0),$S37)</f>
        <v>9874</v>
      </c>
      <c r="J37" s="73"/>
      <c r="K37" s="73">
        <f ca="1">INDEX(Data!$A$2:Q107,MATCH(Factbook!K$30,Data!$A$2:$A$100,0),$S37)</f>
        <v>10135</v>
      </c>
      <c r="L37" s="29"/>
      <c r="M37" s="29"/>
      <c r="N37" s="30"/>
      <c r="O37" s="25"/>
      <c r="Q37" s="106">
        <v>5</v>
      </c>
      <c r="R37" s="103">
        <f ca="1" si="1" t="shared"/>
        <v>10135</v>
      </c>
      <c r="S37" s="102">
        <f ca="1" si="2" t="shared"/>
        <v>6</v>
      </c>
      <c r="T37" s="102" t="str">
        <f ca="1">INDEX(Data!$A$1:$I$1,1,Factbook!S37)</f>
        <v>Kansas State</v>
      </c>
      <c r="V37" s="107">
        <v>10135</v>
      </c>
      <c r="W37" s="109">
        <f ca="1" si="3" t="shared"/>
        <v>0</v>
      </c>
    </row>
    <row customFormat="1" customHeight="1" ht="14.1" r="38" s="2" spans="1:23" x14ac:dyDescent="0.2">
      <c r="A38" s="71" t="str">
        <f ca="1" si="0" t="shared"/>
        <v>Oklahoma State</v>
      </c>
      <c r="B38" s="74"/>
      <c r="C38" s="75">
        <f ca="1">INDEX(Data!$A$2:I108,MATCH(Factbook!C$30,Data!$A$2:$A$100,0),$S38)</f>
        <v>7442</v>
      </c>
      <c r="D38" s="75"/>
      <c r="E38" s="75">
        <f ca="1">INDEX(Data!$A$2:K108,MATCH(Factbook!E$30,Data!$A$2:$A$100,0),$S38)</f>
        <v>7442</v>
      </c>
      <c r="F38" s="75"/>
      <c r="G38" s="75">
        <f ca="1">INDEX(Data!$A$2:M108,MATCH(Factbook!G$30,Data!$A$2:$A$100,0),$S38)</f>
        <v>7778</v>
      </c>
      <c r="H38" s="75"/>
      <c r="I38" s="75">
        <f ca="1">INDEX(Data!$A$2:O108,MATCH(Factbook!I$30,Data!$A$2:$A$100,0),$S38)</f>
        <v>8321</v>
      </c>
      <c r="J38" s="75"/>
      <c r="K38" s="75">
        <f ca="1">INDEX(Data!$A$2:Q108,MATCH(Factbook!K$30,Data!$A$2:$A$100,0),$S38)</f>
        <v>8738</v>
      </c>
      <c r="L38" s="29"/>
      <c r="M38" s="29"/>
      <c r="N38" s="30"/>
      <c r="O38" s="25"/>
      <c r="Q38" s="106">
        <v>6</v>
      </c>
      <c r="R38" s="103">
        <f ca="1" si="1" t="shared"/>
        <v>8738</v>
      </c>
      <c r="S38" s="102">
        <f ca="1" si="2" t="shared"/>
        <v>8</v>
      </c>
      <c r="T38" s="102" t="str">
        <f ca="1">INDEX(Data!$A$1:$I$1,1,Factbook!S38)</f>
        <v>Oklahoma State</v>
      </c>
      <c r="V38" s="107">
        <v>8738</v>
      </c>
      <c r="W38" s="109">
        <f ca="1" si="3" t="shared"/>
        <v>0</v>
      </c>
    </row>
    <row customFormat="1" customHeight="1" ht="14.1" r="39" s="2" spans="1:23" x14ac:dyDescent="0.2">
      <c r="A39" s="71" t="str">
        <f ca="1" si="0" t="shared"/>
        <v>Iowa State</v>
      </c>
      <c r="B39" s="89"/>
      <c r="C39" s="90">
        <f ca="1">INDEX(Data!$A$2:I109,MATCH(Factbook!C$30,Data!$A$2:$A$100,0),$S39)</f>
        <v>7726</v>
      </c>
      <c r="D39" s="90"/>
      <c r="E39" s="90">
        <f ca="1">INDEX(Data!$A$2:K109,MATCH(Factbook!E$30,Data!$A$2:$A$100,0),$S39)</f>
        <v>7731</v>
      </c>
      <c r="F39" s="90"/>
      <c r="G39" s="90">
        <f ca="1">INDEX(Data!$A$2:M109,MATCH(Factbook!G$30,Data!$A$2:$A$100,0),$S39)</f>
        <v>7736</v>
      </c>
      <c r="H39" s="90"/>
      <c r="I39" s="90">
        <f ca="1">INDEX(Data!$A$2:O109,MATCH(Factbook!I$30,Data!$A$2:$A$100,0),$S39)</f>
        <v>8219</v>
      </c>
      <c r="J39" s="90"/>
      <c r="K39" s="90">
        <f ca="1">INDEX(Data!$A$2:Q109,MATCH(Factbook!K$30,Data!$A$2:$A$100,0),$S39)</f>
        <v>8636</v>
      </c>
      <c r="L39" s="29"/>
      <c r="M39" s="29"/>
      <c r="N39" s="30"/>
      <c r="O39" s="25"/>
      <c r="Q39" s="106">
        <v>7</v>
      </c>
      <c r="R39" s="103">
        <f ca="1" si="1" t="shared"/>
        <v>8636</v>
      </c>
      <c r="S39" s="102">
        <f ca="1" si="2" t="shared"/>
        <v>4</v>
      </c>
      <c r="T39" s="102" t="str">
        <f ca="1">INDEX(Data!$A$1:$I$1,1,Factbook!S39)</f>
        <v>Iowa State</v>
      </c>
      <c r="V39" s="107">
        <v>8636</v>
      </c>
      <c r="W39" s="109">
        <f ca="1" si="3" t="shared"/>
        <v>0</v>
      </c>
    </row>
    <row customHeight="1" ht="14.1" r="40" spans="1:23" x14ac:dyDescent="0.2">
      <c r="A40" s="71" t="str">
        <f ca="1" si="0" t="shared"/>
        <v>West Virginia</v>
      </c>
      <c r="B40" s="72"/>
      <c r="C40" s="73">
        <f ca="1">INDEX(Data!$A$2:I110,MATCH(Factbook!C$30,Data!$A$2:$A$100,0),$S40)</f>
        <v>6456</v>
      </c>
      <c r="D40" s="73"/>
      <c r="E40" s="73">
        <f ca="1">INDEX(Data!$A$2:K110,MATCH(Factbook!E$30,Data!$A$2:$A$100,0),$S40)</f>
        <v>6960</v>
      </c>
      <c r="F40" s="73"/>
      <c r="G40" s="73">
        <f ca="1">INDEX(Data!$A$2:M110,MATCH(Factbook!G$30,Data!$A$2:$A$100,0),$S40)</f>
        <v>7632</v>
      </c>
      <c r="H40" s="73"/>
      <c r="I40" s="73">
        <f ca="1">INDEX(Data!$A$2:O110,MATCH(Factbook!I$30,Data!$A$2:$A$100,0),$S40)</f>
        <v>7992</v>
      </c>
      <c r="J40" s="73"/>
      <c r="K40" s="73">
        <f ca="1">INDEX(Data!$A$2:Q110,MATCH(Factbook!K$30,Data!$A$2:$A$100,0),$S40)</f>
        <v>8376</v>
      </c>
      <c r="L40" s="21"/>
      <c r="M40" s="21"/>
      <c r="N40" s="21"/>
      <c r="O40" s="21"/>
      <c r="Q40" s="106">
        <v>8</v>
      </c>
      <c r="R40" s="103">
        <f ca="1" si="1" t="shared"/>
        <v>8376</v>
      </c>
      <c r="S40" s="102">
        <f ca="1" si="2" t="shared"/>
        <v>9</v>
      </c>
      <c r="T40" s="102" t="str">
        <f ca="1">INDEX(Data!$A$1:$I$1,1,Factbook!S40)</f>
        <v>West Virginia</v>
      </c>
      <c r="V40" s="108">
        <v>8376</v>
      </c>
      <c r="W40" s="109">
        <f ca="1" si="3" t="shared"/>
        <v>0</v>
      </c>
    </row>
    <row customFormat="1" customHeight="1" ht="5.45" r="41" s="2" spans="1:23" x14ac:dyDescent="0.2">
      <c r="A41" s="22"/>
      <c r="B41" s="27"/>
      <c r="C41" s="26"/>
      <c r="D41" s="27"/>
      <c r="E41" s="27"/>
      <c r="F41" s="27"/>
      <c r="G41" s="27"/>
      <c r="H41" s="27"/>
      <c r="I41" s="27"/>
      <c r="J41" s="27"/>
      <c r="K41" s="27"/>
      <c r="L41" s="5"/>
      <c r="M41" s="5"/>
      <c r="N41" s="5"/>
      <c r="O41" s="5"/>
      <c r="Q41" s="104"/>
      <c r="R41" s="105"/>
      <c r="S41" s="105"/>
      <c r="T41" s="105"/>
    </row>
    <row customFormat="1" customHeight="1" ht="12" r="42" s="2" spans="1:23" x14ac:dyDescent="0.2">
      <c r="A42" s="45" t="s">
        <v>25</v>
      </c>
      <c r="B42" s="27"/>
      <c r="C42" s="26"/>
      <c r="D42" s="27"/>
      <c r="E42" s="27"/>
      <c r="F42" s="27"/>
      <c r="G42" s="27"/>
      <c r="H42" s="27"/>
      <c r="I42" s="27"/>
      <c r="J42" s="27"/>
      <c r="K42" s="27"/>
      <c r="L42" s="5"/>
      <c r="M42" s="5"/>
      <c r="N42" s="5"/>
      <c r="O42" s="5"/>
    </row>
    <row customFormat="1" customHeight="1" ht="12" r="43" s="2" spans="1:23" x14ac:dyDescent="0.2">
      <c r="A43" s="45" t="s">
        <v>26</v>
      </c>
      <c r="B43" s="27"/>
      <c r="C43" s="26"/>
      <c r="D43" s="27"/>
      <c r="E43" s="27"/>
      <c r="F43" s="27"/>
      <c r="G43" s="27"/>
      <c r="H43" s="27"/>
      <c r="I43" s="27"/>
      <c r="J43" s="27"/>
      <c r="K43" s="27"/>
      <c r="L43" s="5"/>
      <c r="M43" s="5"/>
      <c r="N43" s="5"/>
      <c r="O43" s="5"/>
    </row>
    <row customFormat="1" customHeight="1" ht="12" r="44" s="2" spans="1:23" x14ac:dyDescent="0.2">
      <c r="A44" s="86" t="s">
        <v>23</v>
      </c>
      <c r="B44" s="27"/>
      <c r="C44" s="26"/>
      <c r="D44" s="27"/>
      <c r="E44" s="27"/>
      <c r="F44" s="27"/>
      <c r="G44" s="27"/>
      <c r="H44" s="27"/>
      <c r="I44" s="27"/>
      <c r="J44" s="27"/>
      <c r="K44" s="27"/>
      <c r="L44" s="5"/>
      <c r="M44" s="5"/>
      <c r="N44" s="5"/>
      <c r="O44" s="5"/>
      <c r="S44" s="2" t="s">
        <v>31</v>
      </c>
    </row>
    <row customFormat="1" customHeight="1" ht="12" r="45" s="2" spans="1:23" x14ac:dyDescent="0.2">
      <c r="A45" s="93" t="s">
        <v>9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5"/>
      <c r="N45" s="5"/>
      <c r="O45" s="5"/>
    </row>
    <row customFormat="1" customHeight="1" ht="12.75" r="46" s="2" spans="1:23" x14ac:dyDescent="0.2">
      <c r="A46" s="91" t="s">
        <v>20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7"/>
      <c r="M46" s="7"/>
    </row>
    <row customFormat="1" customHeight="1" ht="9" r="47" s="2" spans="1:23" x14ac:dyDescent="0.2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7"/>
      <c r="M47" s="7"/>
    </row>
    <row customFormat="1" r="48" s="2" spans="1:23" x14ac:dyDescent="0.2">
      <c r="A48" s="80"/>
      <c r="B48" s="35"/>
      <c r="C48" s="36"/>
      <c r="D48" s="37"/>
      <c r="E48" s="24"/>
      <c r="F48" s="24"/>
      <c r="G48" s="38"/>
      <c r="H48" s="37"/>
      <c r="I48" s="39"/>
      <c r="J48" s="39"/>
      <c r="K48" s="39"/>
      <c r="L48" s="40"/>
      <c r="M48" s="40"/>
    </row>
    <row customFormat="1" r="49" s="2" spans="1:13" x14ac:dyDescent="0.2">
      <c r="A49" s="82"/>
      <c r="B49" s="9"/>
      <c r="C49" s="10"/>
      <c r="D49" s="7"/>
      <c r="G49" s="6"/>
      <c r="H49" s="7"/>
      <c r="I49" s="12"/>
      <c r="J49" s="12"/>
      <c r="K49" s="12"/>
      <c r="L49" s="13"/>
      <c r="M49" s="13"/>
    </row>
    <row customFormat="1" r="50" s="2" spans="1:13" x14ac:dyDescent="0.2">
      <c r="A50" s="8"/>
      <c r="B50" s="9"/>
      <c r="C50" s="10"/>
      <c r="D50" s="7"/>
      <c r="G50" s="14"/>
      <c r="H50" s="7"/>
      <c r="I50" s="15"/>
      <c r="J50" s="15"/>
      <c r="K50" s="15"/>
      <c r="L50" s="13"/>
      <c r="M50" s="13"/>
    </row>
    <row customFormat="1" r="51" s="2" spans="1:13" x14ac:dyDescent="0.2">
      <c r="A51" s="8"/>
      <c r="B51" s="9"/>
      <c r="C51" s="10"/>
      <c r="D51" s="7"/>
      <c r="G51" s="14"/>
      <c r="H51" s="13"/>
      <c r="I51" s="15"/>
      <c r="J51" s="15"/>
      <c r="K51" s="15"/>
    </row>
    <row customFormat="1" r="52" s="2" spans="1:13" x14ac:dyDescent="0.2">
      <c r="A52" s="8"/>
      <c r="B52" s="9"/>
      <c r="C52" s="10"/>
      <c r="D52" s="7"/>
      <c r="G52" s="14"/>
      <c r="H52" s="13"/>
      <c r="I52" s="15"/>
      <c r="J52" s="15"/>
      <c r="K52" s="15"/>
    </row>
    <row customFormat="1" r="53" s="2" spans="1:13" x14ac:dyDescent="0.2">
      <c r="A53" s="8"/>
      <c r="B53"/>
      <c r="C53"/>
      <c r="D53"/>
      <c r="E53"/>
      <c r="F53"/>
      <c r="G53"/>
      <c r="H53"/>
      <c r="I53"/>
      <c r="J53"/>
      <c r="K53"/>
    </row>
    <row customFormat="1" r="54" s="2" spans="1:13" x14ac:dyDescent="0.2">
      <c r="A54" s="8"/>
      <c r="B54"/>
      <c r="C54"/>
      <c r="D54"/>
      <c r="E54"/>
      <c r="F54"/>
      <c r="G54"/>
      <c r="H54"/>
      <c r="I54"/>
      <c r="J54"/>
      <c r="K54"/>
    </row>
    <row customFormat="1" r="55" s="2" spans="1:13" x14ac:dyDescent="0.2">
      <c r="A55" s="8"/>
      <c r="B55"/>
      <c r="C55"/>
      <c r="D55"/>
      <c r="E55"/>
      <c r="F55"/>
      <c r="G55"/>
      <c r="H55"/>
      <c r="I55"/>
      <c r="J55"/>
      <c r="K55"/>
    </row>
    <row customFormat="1" r="56" s="2" spans="1:13" x14ac:dyDescent="0.2">
      <c r="A56" s="16"/>
      <c r="B56"/>
      <c r="C56"/>
      <c r="D56"/>
      <c r="E56"/>
      <c r="F56"/>
      <c r="G56"/>
      <c r="H56"/>
      <c r="I56"/>
      <c r="J56"/>
      <c r="K56"/>
    </row>
    <row customFormat="1" r="57" s="2" spans="1:13" x14ac:dyDescent="0.2">
      <c r="A57" s="16"/>
      <c r="B57"/>
      <c r="C57"/>
      <c r="D57"/>
      <c r="E57"/>
      <c r="F57"/>
      <c r="G57"/>
      <c r="H57"/>
      <c r="I57"/>
      <c r="J57"/>
      <c r="K57"/>
    </row>
    <row customFormat="1" r="58" s="2" spans="1:13" x14ac:dyDescent="0.2">
      <c r="A58" s="16"/>
      <c r="B58"/>
      <c r="C58"/>
      <c r="D58"/>
      <c r="E58"/>
      <c r="F58"/>
      <c r="G58"/>
      <c r="H58"/>
      <c r="I58"/>
      <c r="J58"/>
      <c r="K58"/>
    </row>
    <row customFormat="1" r="59" s="2" spans="1:13" x14ac:dyDescent="0.2">
      <c r="B59"/>
      <c r="C59"/>
      <c r="D59"/>
      <c r="E59"/>
      <c r="F59"/>
      <c r="G59"/>
      <c r="H59"/>
      <c r="I59"/>
      <c r="J59"/>
      <c r="K59"/>
    </row>
    <row customFormat="1" r="60" s="2" spans="1:13" x14ac:dyDescent="0.2">
      <c r="B60"/>
      <c r="C60"/>
      <c r="D60"/>
      <c r="E60"/>
      <c r="F60"/>
      <c r="G60"/>
      <c r="H60"/>
      <c r="I60"/>
      <c r="J60"/>
      <c r="K60"/>
    </row>
    <row customFormat="1" r="61" s="2" spans="1:13" x14ac:dyDescent="0.2"/>
    <row customFormat="1" r="62" s="2" spans="1:13" x14ac:dyDescent="0.2"/>
    <row customFormat="1" r="63" s="2" spans="1:13" x14ac:dyDescent="0.2"/>
    <row customFormat="1" r="64" s="2" spans="1:13" x14ac:dyDescent="0.2"/>
    <row customFormat="1" r="65" s="2" spans="2:11" x14ac:dyDescent="0.2"/>
    <row customFormat="1" r="66" s="2" spans="2:11" x14ac:dyDescent="0.2"/>
    <row customFormat="1" r="67" s="2" spans="2:11" x14ac:dyDescent="0.2"/>
    <row customFormat="1" r="68" s="2" spans="2:11" x14ac:dyDescent="0.2"/>
    <row customFormat="1" r="69" s="2" spans="2:11" x14ac:dyDescent="0.2"/>
    <row customFormat="1" r="70" s="2" spans="2:11" x14ac:dyDescent="0.2"/>
    <row customFormat="1" r="71" s="2" spans="2:11" x14ac:dyDescent="0.2">
      <c r="B71" s="3"/>
      <c r="C71" s="3"/>
      <c r="E71" s="3"/>
      <c r="F71" s="3"/>
      <c r="G71" s="3"/>
      <c r="H71" s="3"/>
      <c r="J71" s="3"/>
      <c r="K71" s="3"/>
    </row>
    <row customFormat="1" r="72" s="2" spans="2:11" x14ac:dyDescent="0.2">
      <c r="B72" s="17"/>
      <c r="C72" s="17"/>
      <c r="E72" s="18"/>
      <c r="F72" s="17"/>
      <c r="G72" s="17"/>
      <c r="H72" s="17"/>
      <c r="J72" s="17"/>
      <c r="K72" s="17"/>
    </row>
    <row customFormat="1" r="73" s="2" spans="2:11" x14ac:dyDescent="0.2"/>
    <row customFormat="1" r="74" s="2" spans="2:11" x14ac:dyDescent="0.2">
      <c r="I74" s="3"/>
    </row>
    <row customFormat="1" r="75" s="2" spans="2:11" x14ac:dyDescent="0.2">
      <c r="E75" s="18"/>
      <c r="I75" s="17"/>
    </row>
    <row customFormat="1" r="76" s="2" spans="2:11" x14ac:dyDescent="0.2"/>
    <row customFormat="1" r="77" s="2" spans="2:11" x14ac:dyDescent="0.2"/>
    <row customFormat="1" r="78" s="2" spans="2:11" x14ac:dyDescent="0.2"/>
    <row customFormat="1" r="79" s="2" spans="2:11" x14ac:dyDescent="0.2"/>
    <row customFormat="1" r="80" s="2" spans="2:11" x14ac:dyDescent="0.2"/>
    <row customFormat="1" r="81" s="2" spans="2:9" x14ac:dyDescent="0.2">
      <c r="B81"/>
      <c r="C81"/>
      <c r="D81"/>
      <c r="E81"/>
      <c r="F81"/>
      <c r="G81"/>
      <c r="H81"/>
      <c r="I81"/>
    </row>
    <row customFormat="1" r="82" s="2" spans="2:9" x14ac:dyDescent="0.2">
      <c r="B82"/>
      <c r="C82"/>
      <c r="D82"/>
      <c r="E82"/>
      <c r="F82"/>
      <c r="G82"/>
      <c r="H82"/>
      <c r="I82"/>
    </row>
    <row customFormat="1" r="83" s="2" spans="2:9" x14ac:dyDescent="0.2"/>
    <row customFormat="1" r="84" s="2" spans="2:9" x14ac:dyDescent="0.2"/>
    <row customFormat="1" r="85" s="2" spans="2:9" x14ac:dyDescent="0.2"/>
    <row customFormat="1" r="86" s="2" spans="2:9" x14ac:dyDescent="0.2"/>
    <row customFormat="1" r="87" s="2" spans="2:9" x14ac:dyDescent="0.2"/>
    <row customFormat="1" r="88" s="2" spans="2:9" x14ac:dyDescent="0.2"/>
    <row customFormat="1" r="89" s="2" spans="2:9" x14ac:dyDescent="0.2"/>
    <row customFormat="1" r="90" s="2" spans="2:9" x14ac:dyDescent="0.2">
      <c r="G90" s="11"/>
      <c r="H90" s="19"/>
    </row>
    <row customFormat="1" r="91" s="2" spans="2:9" x14ac:dyDescent="0.2">
      <c r="G91" s="11"/>
      <c r="H91" s="19"/>
    </row>
    <row customFormat="1" r="92" s="2" spans="2:9" x14ac:dyDescent="0.2">
      <c r="G92" s="11"/>
      <c r="H92" s="19"/>
    </row>
    <row customFormat="1" r="93" s="2" spans="2:9" x14ac:dyDescent="0.2">
      <c r="G93" s="11"/>
      <c r="H93" s="19"/>
    </row>
    <row customFormat="1" r="94" s="2" spans="2:9" x14ac:dyDescent="0.2">
      <c r="G94" s="11"/>
      <c r="H94" s="19"/>
    </row>
    <row customFormat="1" r="95" s="2" spans="2:9" x14ac:dyDescent="0.2">
      <c r="G95" s="11"/>
      <c r="H95" s="19"/>
    </row>
    <row customFormat="1" r="96" s="2" spans="2:9" x14ac:dyDescent="0.2">
      <c r="G96" s="11"/>
      <c r="H96" s="19"/>
    </row>
    <row customFormat="1" r="97" s="2" spans="1:11" x14ac:dyDescent="0.2">
      <c r="G97" s="11"/>
      <c r="H97" s="19"/>
    </row>
    <row customFormat="1" r="98" s="2" spans="1:11" x14ac:dyDescent="0.2">
      <c r="G98" s="20"/>
      <c r="H98" s="19"/>
    </row>
    <row customFormat="1" r="99" s="2" spans="1:11" x14ac:dyDescent="0.2">
      <c r="G99" s="20"/>
      <c r="H99" s="19"/>
    </row>
    <row customFormat="1" r="100" s="2" spans="1:11" x14ac:dyDescent="0.2"/>
    <row customFormat="1" r="101" s="2" spans="1:11" x14ac:dyDescent="0.2"/>
    <row customFormat="1" r="102" s="2" spans="1:11" x14ac:dyDescent="0.2"/>
    <row customFormat="1" r="103" s="2" spans="1:11" x14ac:dyDescent="0.2"/>
    <row customFormat="1" r="104" s="2" spans="1:11" x14ac:dyDescent="0.2"/>
    <row customFormat="1" r="105" s="2" spans="1:11" x14ac:dyDescent="0.2"/>
    <row customFormat="1" r="106" s="2" spans="1:11" x14ac:dyDescent="0.2"/>
    <row customFormat="1" r="107" s="2" spans="1:11" x14ac:dyDescent="0.2"/>
    <row customFormat="1" r="108" s="2" spans="1:11" x14ac:dyDescent="0.2"/>
    <row customFormat="1" r="109" s="2" spans="1:11" x14ac:dyDescent="0.2"/>
    <row customFormat="1" r="110" s="2" spans="1:11" x14ac:dyDescent="0.2"/>
    <row r="111" spans="1:1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</sheetData>
  <mergeCells count="5">
    <mergeCell ref="A46:K46"/>
    <mergeCell ref="A45:L45"/>
    <mergeCell ref="A2:K2"/>
    <mergeCell ref="A27:K27"/>
    <mergeCell ref="A28:K28"/>
  </mergeCells>
  <phoneticPr fontId="8" type="noConversion"/>
  <pageMargins bottom="1" footer="0.25" header="0.5" left="0.5" right="0.5" top="0.7"/>
  <pageSetup cellComments="atEnd" orientation="portrait" r:id="rId1"/>
  <headerFooter>
    <oddFooter><![CDATA[&L&8Source:  Chronicle of Higher Education, "Tuition and Fees, 1998-99 Through 2017-18,"
www.chronicle.com/interactives/tuition-and-fees
LSA Staff Contact:  Robin Madison (515.281.5270) robin.madison@legis.iowa.gov
&C&G
&R&G]]></oddFooter>
  </headerFooter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1"/>
  <sheetViews>
    <sheetView workbookViewId="0">
      <pane activePane="bottomLeft" state="frozen" topLeftCell="A2" ySplit="1"/>
      <selection pane="bottomLeft" sqref="A1:I1"/>
    </sheetView>
  </sheetViews>
  <sheetFormatPr defaultColWidth="9" defaultRowHeight="12" x14ac:dyDescent="0.2"/>
  <cols>
    <col min="1" max="1" bestFit="true" customWidth="true" style="54" width="4.85546875" collapsed="false"/>
    <col min="2" max="2" bestFit="true" customWidth="true" style="57" width="6.42578125" collapsed="false"/>
    <col min="3" max="3" bestFit="true" customWidth="true" style="57" width="10.42578125" collapsed="false"/>
    <col min="4" max="4" bestFit="true" customWidth="true" style="57" width="9.42578125" collapsed="false"/>
    <col min="5" max="5" bestFit="true" customWidth="true" style="57" width="7.140625" collapsed="false"/>
    <col min="6" max="6" bestFit="true" customWidth="true" style="57" width="11.85546875" collapsed="false"/>
    <col min="7" max="7" bestFit="true" customWidth="true" style="57" width="9.28515625" collapsed="false"/>
    <col min="8" max="8" bestFit="true" customWidth="true" style="57" width="14.140625" collapsed="false"/>
    <col min="9" max="9" bestFit="true" customWidth="true" style="57" width="11.5703125" collapsed="false"/>
    <col min="10" max="16384" style="21" width="9.0" collapsed="false"/>
  </cols>
  <sheetData>
    <row customFormat="1" r="1" s="59" spans="1:9" x14ac:dyDescent="0.2">
      <c r="A1" s="58" t="s">
        <v>18</v>
      </c>
      <c r="B1" s="29" t="s">
        <v>1</v>
      </c>
      <c r="C1" s="29" t="s">
        <v>2</v>
      </c>
      <c r="D1" s="29" t="s">
        <v>3</v>
      </c>
      <c r="E1" s="29" t="s">
        <v>5</v>
      </c>
      <c r="F1" s="29" t="s">
        <v>4</v>
      </c>
      <c r="G1" s="29" t="s">
        <v>7</v>
      </c>
      <c r="H1" s="29" t="s">
        <v>6</v>
      </c>
      <c r="I1" s="46" t="s">
        <v>8</v>
      </c>
    </row>
    <row r="2" spans="1:9" x14ac:dyDescent="0.2">
      <c r="A2" s="53">
        <v>1998</v>
      </c>
      <c r="B2" s="56">
        <v>2866</v>
      </c>
      <c r="C2" s="56">
        <v>2777</v>
      </c>
      <c r="D2" s="56">
        <v>2766</v>
      </c>
      <c r="E2" s="56">
        <v>2385</v>
      </c>
      <c r="F2" s="56">
        <v>2467</v>
      </c>
      <c r="G2" s="56">
        <v>2257</v>
      </c>
      <c r="H2" s="56">
        <v>2300</v>
      </c>
    </row>
    <row r="3" spans="1:9" x14ac:dyDescent="0.2">
      <c r="A3" s="53">
        <v>2002</v>
      </c>
      <c r="B3" s="56">
        <v>4887</v>
      </c>
      <c r="C3" s="56">
        <v>3489</v>
      </c>
      <c r="D3" s="56">
        <v>3442</v>
      </c>
      <c r="E3" s="56">
        <v>2884</v>
      </c>
      <c r="F3" s="56">
        <v>2835</v>
      </c>
      <c r="G3" s="56">
        <v>2723</v>
      </c>
      <c r="H3" s="56">
        <v>2779</v>
      </c>
    </row>
    <row r="4" spans="1:9" x14ac:dyDescent="0.2">
      <c r="A4" s="52">
        <v>2011</v>
      </c>
      <c r="B4" s="56">
        <v>9416</v>
      </c>
      <c r="C4" s="55">
        <v>8260</v>
      </c>
      <c r="D4" s="55">
        <v>6997</v>
      </c>
      <c r="E4" s="55">
        <v>8733</v>
      </c>
      <c r="F4" s="55">
        <v>7376</v>
      </c>
      <c r="G4" s="55">
        <v>7864</v>
      </c>
      <c r="H4" s="55">
        <v>7090</v>
      </c>
      <c r="I4" s="55">
        <v>5406</v>
      </c>
    </row>
    <row r="5" spans="1:9" x14ac:dyDescent="0.2">
      <c r="A5" s="52">
        <v>2012</v>
      </c>
      <c r="B5" s="56">
        <v>9792</v>
      </c>
      <c r="C5" s="55">
        <v>8765</v>
      </c>
      <c r="D5" s="55">
        <v>7486</v>
      </c>
      <c r="E5" s="55">
        <v>9222</v>
      </c>
      <c r="F5" s="55">
        <v>7657</v>
      </c>
      <c r="G5" s="55">
        <v>8325</v>
      </c>
      <c r="H5" s="55">
        <v>7418</v>
      </c>
      <c r="I5" s="55">
        <v>5674</v>
      </c>
    </row>
    <row r="6" spans="1:9" x14ac:dyDescent="0.2">
      <c r="A6" s="52">
        <v>2013</v>
      </c>
      <c r="B6" s="56">
        <v>9792</v>
      </c>
      <c r="C6" s="55">
        <v>8942</v>
      </c>
      <c r="D6" s="55">
        <v>7726</v>
      </c>
      <c r="E6" s="55">
        <v>9678</v>
      </c>
      <c r="F6" s="55">
        <v>8047</v>
      </c>
      <c r="G6" s="55">
        <v>8706</v>
      </c>
      <c r="H6" s="55">
        <v>7622</v>
      </c>
      <c r="I6" s="55">
        <v>6090</v>
      </c>
    </row>
    <row r="7" spans="1:9" x14ac:dyDescent="0.2">
      <c r="A7" s="52">
        <v>2014</v>
      </c>
      <c r="B7" s="56">
        <v>9790</v>
      </c>
      <c r="C7" s="55">
        <v>8942</v>
      </c>
      <c r="D7" s="55">
        <v>7726</v>
      </c>
      <c r="E7" s="55">
        <v>10107</v>
      </c>
      <c r="F7" s="55">
        <v>8585</v>
      </c>
      <c r="G7" s="55">
        <v>8915</v>
      </c>
      <c r="H7" s="55">
        <v>7442</v>
      </c>
      <c r="I7" s="55">
        <v>6456</v>
      </c>
    </row>
    <row r="8" spans="1:9" x14ac:dyDescent="0.2">
      <c r="A8" s="52">
        <v>2015</v>
      </c>
      <c r="B8" s="55">
        <v>9798</v>
      </c>
      <c r="C8" s="55">
        <v>9308</v>
      </c>
      <c r="D8" s="55">
        <v>7731</v>
      </c>
      <c r="E8" s="55">
        <v>10448</v>
      </c>
      <c r="F8" s="55">
        <v>9034</v>
      </c>
      <c r="G8" s="55">
        <v>9495</v>
      </c>
      <c r="H8" s="55">
        <v>7442</v>
      </c>
      <c r="I8" s="55">
        <v>6960</v>
      </c>
    </row>
    <row r="9" spans="1:9" x14ac:dyDescent="0.2">
      <c r="A9" s="77">
        <v>2016</v>
      </c>
      <c r="B9" s="78">
        <v>9830</v>
      </c>
      <c r="C9" s="78" t="s">
        <v>19</v>
      </c>
      <c r="D9" s="78">
        <v>7736</v>
      </c>
      <c r="E9" s="78">
        <v>10802</v>
      </c>
      <c r="F9" s="78">
        <v>9350</v>
      </c>
      <c r="G9" s="78">
        <v>10090</v>
      </c>
      <c r="H9" s="78">
        <v>7778</v>
      </c>
      <c r="I9" s="78">
        <v>7632</v>
      </c>
    </row>
    <row r="10" spans="1:9" x14ac:dyDescent="0.2">
      <c r="A10" s="54">
        <v>2017</v>
      </c>
      <c r="B10" s="57">
        <v>10110</v>
      </c>
      <c r="C10" s="57">
        <v>9781</v>
      </c>
      <c r="D10" s="57">
        <v>8219</v>
      </c>
      <c r="E10" s="57">
        <v>11455</v>
      </c>
      <c r="F10" s="57">
        <v>9874</v>
      </c>
      <c r="G10" s="57">
        <v>10881</v>
      </c>
      <c r="H10" s="57">
        <v>8321</v>
      </c>
      <c r="I10" s="57">
        <v>7992</v>
      </c>
    </row>
    <row r="11" spans="1:9" x14ac:dyDescent="0.2">
      <c r="A11" s="54">
        <v>2018</v>
      </c>
      <c r="B11" s="57">
        <v>10136</v>
      </c>
      <c r="C11" s="57">
        <v>10771</v>
      </c>
      <c r="D11" s="57">
        <v>8636</v>
      </c>
      <c r="E11" s="57">
        <v>10824</v>
      </c>
      <c r="F11" s="57">
        <v>10135</v>
      </c>
      <c r="G11" s="57">
        <v>11538</v>
      </c>
      <c r="H11" s="57">
        <v>8738</v>
      </c>
      <c r="I11" s="57">
        <v>8376</v>
      </c>
    </row>
  </sheetData>
  <pageMargins bottom="0.75" footer="0.3" header="0.3" left="0.7" right="0.7" top="0.75"/>
  <pageSetup orientation="portrait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B2" sqref="B2"/>
    </sheetView>
  </sheetViews>
  <sheetFormatPr defaultColWidth="10.28515625" defaultRowHeight="12" x14ac:dyDescent="0.2"/>
  <cols>
    <col min="1" max="1" bestFit="true" customWidth="true" style="49" width="34.28515625" collapsed="false"/>
    <col min="2" max="2" bestFit="true" customWidth="true" style="49" width="58.85546875" collapsed="false"/>
    <col min="3" max="4" style="49" width="10.28515625" collapsed="false"/>
    <col min="5" max="5" customWidth="true" style="49" width="35.5703125" collapsed="false"/>
    <col min="6" max="8" style="49" width="10.28515625" collapsed="false"/>
    <col min="9" max="9" customWidth="true" hidden="true" style="49" width="0.0" collapsed="false"/>
    <col min="10" max="16384" style="49" width="10.28515625" collapsed="false"/>
  </cols>
  <sheetData>
    <row ht="24" r="1" spans="1:9" x14ac:dyDescent="0.2">
      <c r="A1" s="49" t="s">
        <v>10</v>
      </c>
      <c r="B1" s="50" t="s">
        <v>22</v>
      </c>
      <c r="I1" s="49" t="s">
        <v>11</v>
      </c>
    </row>
    <row r="2" spans="1:9" x14ac:dyDescent="0.2">
      <c r="A2" s="49" t="s">
        <v>12</v>
      </c>
      <c r="B2" s="81" t="s">
        <v>21</v>
      </c>
      <c r="I2" s="49" t="s">
        <v>13</v>
      </c>
    </row>
    <row r="3" spans="1:9" x14ac:dyDescent="0.2">
      <c r="A3" s="49" t="s">
        <v>14</v>
      </c>
      <c r="B3" s="49" t="s">
        <v>11</v>
      </c>
      <c r="I3" s="49" t="s">
        <v>15</v>
      </c>
    </row>
    <row r="4" spans="1:9" x14ac:dyDescent="0.2">
      <c r="A4" s="49" t="s">
        <v>16</v>
      </c>
      <c r="B4" s="51"/>
      <c r="I4" s="49" t="s">
        <v>17</v>
      </c>
    </row>
    <row r="5" spans="1:9" x14ac:dyDescent="0.2">
      <c r="E5" s="50"/>
    </row>
  </sheetData>
  <dataValidations count="1">
    <dataValidation allowBlank="1" showErrorMessage="1" showInputMessage="1" sqref="B3" type="list">
      <formula1>$I$1:$I$4</formula1>
    </dataValidation>
  </dataValidations>
  <hyperlinks>
    <hyperlink r:id="rId1" ref="B2"/>
  </hyperlinks>
  <pageMargins bottom="0.75" footer="0.3" header="0.3" left="0.7" right="0.7" top="0.7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2007-01-16T17:01:43Z</dcterms:created>
  <dc:creator>Navara, Nicole [LEGIS]</dc:creator>
  <cp:lastModifiedBy>Broich, Adam [LEGIS]</cp:lastModifiedBy>
  <cp:lastPrinted>2018-07-31T17:52:06Z</cp:lastPrinted>
  <dcterms:modified xsi:type="dcterms:W3CDTF">2018-09-28T15:28:05Z</dcterms:modified>
</cp:coreProperties>
</file>