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JACTON\"/>
    </mc:Choice>
  </mc:AlternateContent>
  <bookViews>
    <workbookView windowHeight="3570" windowWidth="8355" xWindow="240" yWindow="120"/>
  </bookViews>
  <sheets>
    <sheet name="Factbook" r:id="rId1" sheetId="2" state="veryHidden"/>
    <sheet name="Data" r:id="rId2" sheetId="3"/>
    <sheet name="Notes" r:id="rId3" sheetId="5" state="veryHidden"/>
  </sheets>
  <definedNames>
    <definedName localSheetId="0" name="_xlnm.Print_Area">Factbook!$A$1:$N$42</definedName>
  </definedNames>
  <calcPr calcId="162913"/>
</workbook>
</file>

<file path=xl/calcChain.xml><?xml version="1.0" encoding="utf-8"?>
<calcChain xmlns="http://schemas.openxmlformats.org/spreadsheetml/2006/main">
  <c i="2" l="1" r="A16"/>
  <c i="2" l="1" r="G16"/>
  <c i="2" r="M16"/>
  <c i="2" r="E16"/>
  <c i="2" r="K16"/>
  <c i="2" r="C16"/>
  <c i="2" r="I16"/>
  <c i="2" r="A15"/>
  <c i="2" r="A14"/>
  <c i="2" r="A13"/>
  <c i="2" r="A12"/>
  <c i="2" r="A11"/>
  <c i="2" r="A10"/>
  <c i="2" r="A9"/>
  <c i="2" r="A17"/>
  <c i="2" r="A18"/>
  <c i="2" l="1" r="C31"/>
  <c i="2" r="C18"/>
  <c i="2" r="C33"/>
  <c i="2" r="C36"/>
  <c i="2" r="C32"/>
  <c i="2" r="C35"/>
  <c i="2" r="C30"/>
  <c i="2" r="C34"/>
  <c i="2" r="M18"/>
  <c i="2" r="M10"/>
  <c i="2" r="E10"/>
  <c i="2" r="K10"/>
  <c i="2" r="I10"/>
  <c i="2" r="C10"/>
  <c i="2" r="G10"/>
  <c i="2" r="M14"/>
  <c i="2" r="C14"/>
  <c i="2" r="K14"/>
  <c i="2" r="I14"/>
  <c i="2" r="G14"/>
  <c i="2" r="E14"/>
  <c i="2" r="E18"/>
  <c i="2" r="K18"/>
  <c i="2" r="I18"/>
  <c i="2" r="G18"/>
  <c i="2" r="G11"/>
  <c i="2" r="M11"/>
  <c i="2" r="E11"/>
  <c i="2" r="K11"/>
  <c i="2" r="C11"/>
  <c i="2" r="I11"/>
  <c i="2" r="M15"/>
  <c i="2" r="E15"/>
  <c i="2" r="K15"/>
  <c i="2" r="C15"/>
  <c i="2" r="I15"/>
  <c i="2" r="G15"/>
  <c i="2" r="K17"/>
  <c i="2" r="I17"/>
  <c i="2" r="G17"/>
  <c i="2" r="C17"/>
  <c i="2" r="M17"/>
  <c i="2" r="E17"/>
  <c i="2" r="I12"/>
  <c i="2" r="G12"/>
  <c i="2" r="M12"/>
  <c i="2" r="E12"/>
  <c i="2" r="K12"/>
  <c i="2" r="C12"/>
  <c i="2" r="E9"/>
  <c i="2" r="K9"/>
  <c i="2" r="G9"/>
  <c i="2" r="I9"/>
  <c i="2" r="C9"/>
  <c i="2" r="M9"/>
  <c i="2" r="K13"/>
  <c i="2" r="I13"/>
  <c i="2" r="G13"/>
  <c i="2" r="M13"/>
  <c i="2" r="E13"/>
  <c i="2" r="C13"/>
  <c i="2" l="1" r="AA34"/>
  <c i="2" r="AB34" s="1"/>
  <c i="2" r="AA36"/>
  <c i="2" r="AB36" s="1"/>
  <c i="2" r="AA30"/>
  <c i="2" r="AB30" s="1"/>
  <c i="2" r="AA33"/>
  <c i="2" r="AB33" s="1"/>
  <c i="2" r="AA35"/>
  <c i="2" r="AB35" s="1"/>
  <c i="2" r="AA32"/>
  <c i="2" r="AB32" s="1"/>
  <c i="2" r="AA31"/>
  <c i="2" l="1" r="AB31"/>
  <c i="2" r="C37" s="1"/>
</calcChain>
</file>

<file path=xl/sharedStrings.xml><?xml version="1.0" encoding="utf-8"?>
<sst xmlns="http://schemas.openxmlformats.org/spreadsheetml/2006/main" count="64" uniqueCount="57">
  <si>
    <t>House</t>
  </si>
  <si>
    <t>Speaker of</t>
  </si>
  <si>
    <t>Majority and</t>
  </si>
  <si>
    <t>the House</t>
  </si>
  <si>
    <t>Senate and</t>
  </si>
  <si>
    <t>and Senate</t>
  </si>
  <si>
    <t>President</t>
  </si>
  <si>
    <t>Speaker</t>
  </si>
  <si>
    <t>Majority</t>
  </si>
  <si>
    <t>Minority</t>
  </si>
  <si>
    <t xml:space="preserve"> of the </t>
  </si>
  <si>
    <t>Members</t>
  </si>
  <si>
    <t>Leader</t>
  </si>
  <si>
    <t>Leaders</t>
  </si>
  <si>
    <t>Senate</t>
  </si>
  <si>
    <t>Illinois</t>
  </si>
  <si>
    <t xml:space="preserve">   Iowa</t>
  </si>
  <si>
    <t>Minnesota</t>
  </si>
  <si>
    <t>Missouri</t>
  </si>
  <si>
    <t>Nebraska</t>
  </si>
  <si>
    <t>Wisconsin</t>
  </si>
  <si>
    <t>Iowa's Rank</t>
  </si>
  <si>
    <t>S. Dakota</t>
  </si>
  <si>
    <t>State</t>
  </si>
  <si>
    <t>Pro Tem</t>
  </si>
  <si>
    <t xml:space="preserve">1)  For 2002, the data reflects the 5.0% salary reduction authorized for elected Legislative Branch </t>
  </si>
  <si>
    <t xml:space="preserve">     officials during the 2002 Legislative Session in SF 2304 (FY 2002 Budget Adjustment Act).</t>
  </si>
  <si>
    <t>CalendarYear</t>
  </si>
  <si>
    <t>PresidentProTemSenate</t>
  </si>
  <si>
    <t>SpeakerProTemHouse</t>
  </si>
  <si>
    <t>SpeakerHouseSenateMajLeader</t>
  </si>
  <si>
    <t>HouseMajSenateHouseMinLeaders</t>
  </si>
  <si>
    <t>PresidentoftheSenate</t>
  </si>
  <si>
    <t>Source if Website - URL</t>
  </si>
  <si>
    <t>Frequency Released</t>
  </si>
  <si>
    <t>ILAnnualLegislatorSalary</t>
  </si>
  <si>
    <t>MNAnnualLegislatorSalary</t>
  </si>
  <si>
    <t>MOAnnualLegislatorSalary</t>
  </si>
  <si>
    <t>NEAnnualLegislatorSalary</t>
  </si>
  <si>
    <t>SDAnnualLegislatorSalary</t>
  </si>
  <si>
    <t>WIAnnualLegislatorSalary</t>
  </si>
  <si>
    <t>ranking</t>
  </si>
  <si>
    <t>Department/Source</t>
  </si>
  <si>
    <t>Annual</t>
  </si>
  <si>
    <t>Quarterly</t>
  </si>
  <si>
    <t>Monthly</t>
  </si>
  <si>
    <t>Notes</t>
  </si>
  <si>
    <t>Variable</t>
  </si>
  <si>
    <t>Calendar Year</t>
  </si>
  <si>
    <t>Speaker of the House and Senate Majority Leader</t>
  </si>
  <si>
    <t>House Majority and Senate and House
Minority Leaders</t>
  </si>
  <si>
    <t>Annual Salaries</t>
  </si>
  <si>
    <t>2018 Iowa Legislator Salaries Compared to Surrounding States</t>
  </si>
  <si>
    <t>.</t>
  </si>
  <si>
    <t xml:space="preserve">Annual Salaries of Iowa Legislators    </t>
  </si>
  <si>
    <t>Note:  Increases are effective January 1 annually.</t>
  </si>
  <si>
    <t>Sources:  Iowa Session Law and The Book of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</si>
</sst>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* #,##0"/>
    <numFmt numFmtId="165" formatCode="&quot;$&quot;* #,##0;[Red]\(&quot;$&quot;#,##0\)"/>
    <numFmt numFmtId="166" formatCode="&quot;$&quot;\ \ \ \ \ \ \ \ #,##0"/>
  </numFmts>
  <fonts count="12" x14ac:knownFonts="1">
    <font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borderId="0" fillId="0" fontId="9" numFmtId="0">
      <alignment vertical="top"/>
    </xf>
    <xf borderId="0" fillId="0" fontId="10" numFmtId="0"/>
  </cellStyleXfs>
  <cellXfs count="92">
    <xf borderId="0" fillId="0" fontId="0" numFmtId="0" xfId="0"/>
    <xf applyProtection="1" borderId="0" fillId="0" fontId="0" numFmtId="0" xfId="0">
      <protection locked="0"/>
    </xf>
    <xf applyAlignment="1" applyFont="1" borderId="0" fillId="0" fontId="2" numFmtId="0" xfId="0">
      <alignment horizontal="centerContinuous"/>
    </xf>
    <xf applyAlignment="1" applyFont="1" applyProtection="1" borderId="0" fillId="0" fontId="2" numFmtId="0" xfId="0">
      <alignment horizontal="centerContinuous"/>
      <protection locked="0"/>
    </xf>
    <xf applyFont="1" borderId="0" fillId="0" fontId="2" numFmtId="0" xfId="0"/>
    <xf applyFont="1" borderId="0" fillId="0" fontId="5" numFmtId="0" xfId="0"/>
    <xf applyBorder="1" applyFill="1" applyFont="1" borderId="0" fillId="0" fontId="5" numFmtId="0" xfId="0"/>
    <xf applyAlignment="1" applyBorder="1" applyFill="1" applyFont="1" applyNumberFormat="1" borderId="0" fillId="0" fontId="5" numFmtId="3" xfId="0">
      <alignment horizontal="right"/>
    </xf>
    <xf applyAlignment="1" applyBorder="1" applyFill="1" applyFont="1" borderId="0" fillId="0" fontId="5" numFmtId="0" xfId="0">
      <alignment horizontal="right"/>
    </xf>
    <xf applyFont="1" applyNumberFormat="1" borderId="0" fillId="0" fontId="5" numFmtId="3" xfId="0"/>
    <xf applyFont="1" applyProtection="1" borderId="0" fillId="0" fontId="5" numFmtId="0" xfId="0">
      <protection locked="0"/>
    </xf>
    <xf applyFont="1" borderId="0" fillId="0" fontId="6" numFmtId="0" xfId="0"/>
    <xf applyFont="1" applyNumberFormat="1" borderId="0" fillId="0" fontId="5" numFmtId="165" xfId="0"/>
    <xf applyAlignment="1" applyFont="1" borderId="0" fillId="0" fontId="6" numFmtId="0" xfId="0">
      <alignment horizontal="center"/>
    </xf>
    <xf applyFont="1" borderId="0" fillId="0" fontId="1" numFmtId="0" xfId="0"/>
    <xf applyFont="1" applyProtection="1" borderId="0" fillId="0" fontId="1" numFmtId="0" xfId="0">
      <protection locked="0"/>
    </xf>
    <xf applyBorder="1" borderId="0" fillId="0" fontId="0" numFmtId="0" xfId="0"/>
    <xf applyBorder="1" applyFont="1" borderId="0" fillId="0" fontId="5" numFmtId="0" xfId="0"/>
    <xf applyAlignment="1" applyFont="1" borderId="0" fillId="0" fontId="2" numFmtId="0" xfId="0"/>
    <xf applyAlignment="1" applyFont="1" applyProtection="1" borderId="0" fillId="0" fontId="2" numFmtId="0" xfId="0">
      <protection locked="0"/>
    </xf>
    <xf applyAlignment="1" applyBorder="1" applyFont="1" borderId="0" fillId="0" fontId="3" numFmtId="0" xfId="0">
      <alignment vertical="center"/>
    </xf>
    <xf applyAlignment="1" applyBorder="1" applyFont="1" borderId="0" fillId="0" fontId="3" numFmtId="0" xfId="0">
      <alignment horizontal="center" vertical="center"/>
    </xf>
    <xf applyAlignment="1" applyBorder="1" applyFont="1" applyNumberFormat="1" borderId="0" fillId="0" fontId="3" numFmtId="3" xfId="0">
      <alignment horizontal="center" vertical="center"/>
    </xf>
    <xf applyAlignment="1" applyBorder="1" borderId="0" fillId="0" fontId="0" numFmtId="0" xfId="0">
      <alignment vertical="center"/>
    </xf>
    <xf applyAlignment="1" applyFont="1" borderId="0" fillId="0" fontId="3" numFmtId="0" xfId="0">
      <alignment vertical="center"/>
    </xf>
    <xf applyAlignment="1" applyFont="1" borderId="0" fillId="0" fontId="3" numFmtId="0" xfId="0">
      <alignment horizontal="center" vertical="center"/>
    </xf>
    <xf applyAlignment="1" applyFont="1" applyNumberFormat="1" borderId="0" fillId="0" fontId="3" numFmtId="3" xfId="0">
      <alignment horizontal="center" vertical="center"/>
    </xf>
    <xf applyAlignment="1" borderId="0" fillId="0" fontId="0" numFmtId="0" xfId="0">
      <alignment vertical="center"/>
    </xf>
    <xf applyAlignment="1" applyFont="1" borderId="0" fillId="0" fontId="4" numFmtId="0" xfId="0">
      <alignment horizontal="center" vertical="center"/>
    </xf>
    <xf applyAlignment="1" applyFont="1" applyNumberFormat="1" borderId="0" fillId="0" fontId="4" numFmtId="3" xfId="0">
      <alignment horizontal="center" vertical="center"/>
    </xf>
    <xf applyAlignment="1" applyFont="1" borderId="0" fillId="0" fontId="5" numFmtId="0" xfId="0">
      <alignment vertical="center"/>
    </xf>
    <xf applyAlignment="1" applyBorder="1" applyFill="1" applyFont="1" borderId="0" fillId="0" fontId="5" numFmtId="0" xfId="0">
      <alignment horizontal="center" vertical="center"/>
    </xf>
    <xf applyAlignment="1" applyFont="1" applyNumberFormat="1" applyProtection="1" borderId="0" fillId="0" fontId="3" numFmtId="3" xfId="0">
      <alignment horizontal="center" vertical="center"/>
      <protection locked="0"/>
    </xf>
    <xf applyAlignment="1" applyFont="1" applyNumberFormat="1" applyProtection="1" borderId="0" fillId="0" fontId="4" numFmtId="3" xfId="0">
      <alignment horizontal="center" vertical="center"/>
      <protection locked="0"/>
    </xf>
    <xf applyAlignment="1" applyBorder="1" applyFont="1" borderId="1" fillId="0" fontId="5" numFmtId="0" xfId="0">
      <alignment horizontal="center" vertical="center"/>
    </xf>
    <xf applyAlignment="1" applyBorder="1" applyFill="1" applyFont="1" applyNumberFormat="1" borderId="1" fillId="0" fontId="5" numFmtId="164" xfId="0">
      <alignment horizontal="center" vertical="center"/>
    </xf>
    <xf applyAlignment="1" applyFont="1" borderId="0" fillId="0" fontId="5" numFmtId="0" xfId="0">
      <alignment horizontal="center" vertical="center"/>
    </xf>
    <xf applyAlignment="1" applyBorder="1" applyFont="1" borderId="0" fillId="0" fontId="5" numFmtId="0" xfId="0">
      <alignment horizontal="center" vertical="center"/>
    </xf>
    <xf applyAlignment="1" applyBorder="1" applyFont="1" applyProtection="1" borderId="1" fillId="0" fontId="5" numFmtId="0" xfId="0">
      <alignment horizontal="center" vertical="center"/>
      <protection locked="0"/>
    </xf>
    <xf applyAlignment="1" applyBorder="1" applyFont="1" applyProtection="1" borderId="0" fillId="0" fontId="5" numFmtId="0" xfId="0">
      <alignment horizontal="center" vertical="center"/>
      <protection locked="0"/>
    </xf>
    <xf applyAlignment="1" applyBorder="1" applyFill="1" applyFont="1" borderId="0" fillId="0" fontId="5" numFmtId="0" xfId="0">
      <alignment horizontal="left"/>
    </xf>
    <xf applyAlignment="1" applyBorder="1" borderId="1" fillId="0" fontId="0" numFmtId="0" xfId="0">
      <alignment horizontal="center"/>
    </xf>
    <xf applyFont="1" borderId="0" fillId="0" fontId="3" numFmtId="0" xfId="0"/>
    <xf applyAlignment="1" applyFont="1" applyProtection="1" borderId="0" fillId="0" fontId="5" numFmtId="0" xfId="0">
      <protection locked="0"/>
    </xf>
    <xf applyBorder="1" applyFont="1" borderId="0" fillId="0" fontId="6" numFmtId="0" xfId="0"/>
    <xf applyAlignment="1" applyBorder="1" applyFont="1" borderId="0" fillId="0" fontId="6" numFmtId="0" xfId="0">
      <alignment horizontal="center"/>
    </xf>
    <xf applyAlignment="1" applyBorder="1" applyFill="1" applyFont="1" borderId="0" fillId="0" fontId="0" numFmtId="0" xfId="0">
      <alignment horizontal="left"/>
    </xf>
    <xf applyAlignment="1" applyBorder="1" applyFont="1" applyNumberFormat="1" borderId="0" fillId="0" fontId="0" numFmtId="3" xfId="0">
      <alignment horizontal="center" vertical="center"/>
    </xf>
    <xf applyNumberFormat="1" borderId="0" fillId="0" fontId="0" numFmtId="3" xfId="0"/>
    <xf applyAlignment="1" applyBorder="1" applyNumberFormat="1" borderId="0" fillId="0" fontId="0" numFmtId="3" xfId="0">
      <alignment vertical="center"/>
    </xf>
    <xf applyAlignment="1" applyBorder="1" applyFont="1" applyNumberFormat="1" borderId="0" fillId="0" fontId="3" numFmtId="1" xfId="0">
      <alignment horizontal="center" vertical="center"/>
    </xf>
    <xf applyAlignment="1" applyBorder="1" applyFill="1" applyFont="1" applyNumberFormat="1" borderId="0" fillId="0" fontId="5" numFmtId="1" xfId="0">
      <alignment horizontal="center"/>
    </xf>
    <xf applyAlignment="1" applyBorder="1" applyFill="1" applyNumberFormat="1" borderId="0" fillId="0" fontId="0" numFmtId="3" xfId="0">
      <alignment vertical="center"/>
    </xf>
    <xf applyAlignment="1" applyFont="1" applyNumberFormat="1" borderId="0" fillId="0" fontId="3" numFmtId="3" xfId="0"/>
    <xf applyFont="1" borderId="0" fillId="0" fontId="0" numFmtId="0" xfId="0"/>
    <xf applyFont="1" borderId="0" fillId="0" fontId="11" numFmtId="0" xfId="2"/>
    <xf applyAlignment="1" applyFont="1" borderId="0" fillId="0" fontId="11" numFmtId="0" xfId="2">
      <alignment wrapText="1"/>
    </xf>
    <xf applyAlignment="1" applyBorder="1" applyFont="1" applyNumberFormat="1" borderId="0" fillId="0" fontId="11" numFmtId="1" xfId="2">
      <alignment horizontal="left" vertical="top" wrapText="1"/>
    </xf>
    <xf applyAlignment="1" applyNumberFormat="1" borderId="0" fillId="0" fontId="0" numFmtId="1" xfId="0">
      <alignment horizontal="center"/>
    </xf>
    <xf applyAlignment="1" applyBorder="1" applyFill="1" applyFont="1" applyProtection="1" borderId="0" fillId="0" fontId="5" numFmtId="0" xfId="0">
      <alignment horizontal="center"/>
      <protection hidden="1"/>
    </xf>
    <xf applyBorder="1" applyFill="1" applyFont="1" applyProtection="1" borderId="0" fillId="0" fontId="5" numFmtId="0" xfId="0">
      <protection hidden="1"/>
    </xf>
    <xf applyAlignment="1" applyBorder="1" applyFill="1" applyFont="1" applyNumberFormat="1" applyProtection="1" borderId="0" fillId="0" fontId="5" numFmtId="166" xfId="0">
      <alignment horizontal="right"/>
      <protection hidden="1"/>
    </xf>
    <xf applyAlignment="1" applyBorder="1" applyFill="1" applyFont="1" applyProtection="1" borderId="0" fillId="0" fontId="5" numFmtId="0" xfId="0">
      <alignment horizontal="right"/>
      <protection hidden="1"/>
    </xf>
    <xf applyAlignment="1" applyBorder="1" applyFill="1" applyFont="1" applyNumberFormat="1" applyProtection="1" borderId="0" fillId="0" fontId="5" numFmtId="3" xfId="0">
      <alignment horizontal="right"/>
      <protection hidden="1"/>
    </xf>
    <xf applyAlignment="1" applyBorder="1" applyFill="1" applyFont="1" applyProtection="1" borderId="3" fillId="0" fontId="5" numFmtId="0" xfId="0">
      <alignment horizontal="center"/>
      <protection hidden="1"/>
    </xf>
    <xf applyBorder="1" applyFill="1" applyFont="1" applyProtection="1" borderId="3" fillId="0" fontId="5" numFmtId="0" xfId="0">
      <protection hidden="1"/>
    </xf>
    <xf applyAlignment="1" applyBorder="1" applyFill="1" applyFont="1" applyNumberFormat="1" applyProtection="1" borderId="3" fillId="0" fontId="5" numFmtId="3" xfId="0">
      <alignment horizontal="right"/>
      <protection hidden="1"/>
    </xf>
    <xf applyAlignment="1" applyBorder="1" applyFill="1" applyFont="1" applyProtection="1" borderId="3" fillId="0" fontId="5" numFmtId="0" xfId="0">
      <alignment horizontal="right"/>
      <protection hidden="1"/>
    </xf>
    <xf applyFont="1" applyProtection="1" borderId="0" fillId="0" fontId="5" numFmtId="0" xfId="0">
      <protection hidden="1"/>
    </xf>
    <xf applyProtection="1" borderId="0" fillId="0" fontId="0" numFmtId="0" xfId="0">
      <protection hidden="1"/>
    </xf>
    <xf applyFont="1" applyProtection="1" borderId="0" fillId="0" fontId="1" numFmtId="0" xfId="0">
      <protection hidden="1"/>
    </xf>
    <xf applyFont="1" applyProtection="1" borderId="0" fillId="0" fontId="6" numFmtId="0" xfId="0">
      <protection hidden="1"/>
    </xf>
    <xf applyAlignment="1" applyFont="1" applyNumberFormat="1" borderId="0" fillId="0" fontId="2" numFmtId="3" xfId="0"/>
    <xf applyAlignment="1" applyBorder="1" applyFont="1" borderId="0" fillId="0" fontId="2" numFmtId="0" xfId="0">
      <alignment horizontal="centerContinuous"/>
    </xf>
    <xf applyAlignment="1" applyBorder="1" applyFont="1" applyNumberFormat="1" borderId="0" fillId="0" fontId="2" numFmtId="3" xfId="0">
      <alignment horizontal="centerContinuous"/>
    </xf>
    <xf applyAlignment="1" applyBorder="1" applyFont="1" applyNumberFormat="1" borderId="0" fillId="0" fontId="2" numFmtId="3" xfId="0"/>
    <xf applyAlignment="1" applyBorder="1" applyFont="1" borderId="0" fillId="0" fontId="5" numFmtId="0" xfId="0"/>
    <xf applyAlignment="1" applyBorder="1" applyFont="1" borderId="0" fillId="0" fontId="0" numFmtId="0" xfId="0">
      <alignment horizontal="center" vertical="center"/>
    </xf>
    <xf applyAlignment="1" applyBorder="1" applyFont="1" borderId="0" fillId="0" fontId="8" numFmtId="0" xfId="0"/>
    <xf applyBorder="1" applyFont="1" applyProtection="1" borderId="0" fillId="0" fontId="5" numFmtId="0" xfId="0">
      <protection locked="0"/>
    </xf>
    <xf applyAlignment="1" applyBorder="1" applyFont="1" borderId="0" fillId="0" fontId="7" numFmtId="0" xfId="0"/>
    <xf applyAlignment="1" applyFont="1" applyNumberFormat="1" applyProtection="1" borderId="0" fillId="0" fontId="5" numFmtId="3" xfId="0">
      <alignment horizontal="right"/>
      <protection hidden="1"/>
    </xf>
    <xf applyAlignment="1" applyFont="1" applyProtection="1" borderId="0" fillId="0" fontId="6" numFmtId="0" xfId="0">
      <alignment horizontal="right"/>
      <protection hidden="1"/>
    </xf>
    <xf applyAlignment="1" borderId="0" fillId="0" fontId="0" numFmtId="0" xfId="0"/>
    <xf applyAlignment="1" applyBorder="1" applyFill="1" applyFont="1" borderId="0" fillId="0" fontId="0" numFmtId="0" xfId="0">
      <alignment horizontal="center" vertical="center" wrapText="1"/>
    </xf>
    <xf applyAlignment="1" applyBorder="1" applyFill="1" applyFont="1" borderId="1" fillId="0" fontId="0" numFmtId="0" xfId="0">
      <alignment horizontal="center" vertical="center" wrapText="1"/>
    </xf>
    <xf applyAlignment="1" applyBorder="1" applyFill="1" applyFont="1" borderId="0" fillId="0" fontId="0" numFmtId="0" xfId="0">
      <alignment horizontal="center" wrapText="1"/>
    </xf>
    <xf applyAlignment="1" applyBorder="1" applyFill="1" applyFont="1" borderId="0" fillId="0" fontId="5" numFmtId="0" xfId="0">
      <alignment horizontal="center" wrapText="1"/>
    </xf>
    <xf applyAlignment="1" applyBorder="1" applyFill="1" applyFont="1" borderId="1" fillId="0" fontId="5" numFmtId="0" xfId="0">
      <alignment horizontal="center" wrapText="1"/>
    </xf>
    <xf applyAlignment="1" applyBorder="1" applyFont="1" borderId="1" fillId="0" fontId="0" numFmtId="0" xfId="0">
      <alignment horizontal="center"/>
    </xf>
    <xf applyAlignment="1" applyBorder="1" applyFont="1" applyNumberFormat="1" applyProtection="1" borderId="2" fillId="0" fontId="5" numFmtId="165" xfId="0">
      <alignment horizontal="center"/>
      <protection hidden="1"/>
    </xf>
    <xf applyAlignment="1" applyFont="1" applyNumberFormat="1" applyProtection="1" borderId="0" fillId="0" fontId="1" numFmtId="3" xfId="0">
      <alignment horizontal="right"/>
      <protection hidden="1"/>
    </xf>
  </cellXfs>
  <cellStyles count="3">
    <cellStyle builtinId="0" name="Normal" xfId="0"/>
    <cellStyle name="Normal 2" xfId="2"/>
    <cellStyle name="Normal 3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C110"/>
  <sheetViews>
    <sheetView showGridLines="0" tabSelected="1" workbookViewId="0" zoomScaleNormal="100">
      <selection activeCell="Q37" sqref="Q37"/>
    </sheetView>
  </sheetViews>
  <sheetFormatPr defaultRowHeight="12" x14ac:dyDescent="0.2"/>
  <cols>
    <col min="1" max="1" customWidth="true" width="12.0" collapsed="false"/>
    <col min="2" max="2" customWidth="true" width="1.5703125" collapsed="false"/>
    <col min="3" max="3" customWidth="true" width="11.42578125" collapsed="false"/>
    <col min="4" max="4" customWidth="true" width="1.5703125" collapsed="false"/>
    <col min="5" max="5" customWidth="true" width="15.5703125" collapsed="false"/>
    <col min="6" max="6" customWidth="true" width="1.0" collapsed="false"/>
    <col min="7" max="7" customWidth="true" width="16.7109375" collapsed="false"/>
    <col min="8" max="8" customWidth="true" width="0.85546875" collapsed="false"/>
    <col min="9" max="9" customWidth="true" width="11.5703125" collapsed="false"/>
    <col min="10" max="10" customWidth="true" width="0.85546875" collapsed="false"/>
    <col min="11" max="11" customWidth="true" width="11.85546875" collapsed="false"/>
    <col min="12" max="12" customWidth="true" width="1.42578125" collapsed="false"/>
    <col min="13" max="13" customWidth="true" style="1" width="11.42578125" collapsed="false"/>
    <col min="14" max="14" customWidth="true" style="1" width="1.7109375" collapsed="false"/>
    <col min="15" max="15" customWidth="true" style="1" width="7.85546875" collapsed="false"/>
    <col min="16" max="16" customWidth="true" width="3.0" collapsed="false"/>
    <col min="27" max="28" customWidth="true" hidden="true" width="0.0" collapsed="false"/>
  </cols>
  <sheetData>
    <row customFormat="1" ht="18" r="1" s="4" spans="1:21" x14ac:dyDescent="0.25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2"/>
      <c r="O1" s="19"/>
      <c r="P1" s="18"/>
      <c r="Q1" s="18"/>
      <c r="R1" s="18"/>
      <c r="S1" s="18"/>
      <c r="T1" s="18"/>
    </row>
    <row customFormat="1" customHeight="1" ht="9" r="2" s="4" spans="1:21" x14ac:dyDescent="0.25">
      <c r="A2" s="73"/>
      <c r="B2" s="73"/>
      <c r="C2" s="73"/>
      <c r="D2" s="74"/>
      <c r="E2" s="74"/>
      <c r="F2" s="73"/>
      <c r="G2" s="73"/>
      <c r="H2" s="73"/>
      <c r="I2" s="73"/>
      <c r="J2" s="73"/>
      <c r="K2" s="73"/>
      <c r="L2" s="73"/>
      <c r="M2" s="73"/>
      <c r="N2" s="2"/>
      <c r="O2" s="3"/>
      <c r="P2" s="2"/>
    </row>
    <row customFormat="1" customHeight="1" hidden="1" ht="12" r="3" s="20" spans="1:21" x14ac:dyDescent="0.2">
      <c r="A3" s="21"/>
      <c r="B3" s="22"/>
      <c r="C3" s="22"/>
      <c r="D3" s="22"/>
      <c r="E3" s="23"/>
      <c r="F3" s="22"/>
      <c r="G3" s="22"/>
      <c r="H3" s="22"/>
      <c r="I3" s="23"/>
      <c r="J3" s="23"/>
      <c r="K3" s="23"/>
      <c r="L3" s="23"/>
      <c r="M3" s="23"/>
      <c r="N3" s="23"/>
      <c r="O3" s="23"/>
    </row>
    <row customFormat="1" customHeight="1" hidden="1" ht="12" r="4" s="24" spans="1:21" x14ac:dyDescent="0.2">
      <c r="A4" s="25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</row>
    <row customFormat="1" customHeight="1" hidden="1" ht="12" r="5" s="24" spans="1:21" x14ac:dyDescent="0.2">
      <c r="A5" s="25"/>
      <c r="B5" s="26"/>
      <c r="C5" s="26"/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  <c r="O5" s="27"/>
    </row>
    <row customFormat="1" customHeight="1" ht="12" r="6" s="30" spans="1:21" x14ac:dyDescent="0.2">
      <c r="A6" s="28"/>
      <c r="B6" s="29"/>
      <c r="D6" s="29"/>
      <c r="E6" s="84" t="s">
        <v>49</v>
      </c>
      <c r="F6" s="29"/>
      <c r="G6" s="86" t="s">
        <v>50</v>
      </c>
      <c r="H6" s="29"/>
      <c r="I6" s="26" t="s">
        <v>6</v>
      </c>
      <c r="J6" s="26"/>
      <c r="K6" s="32" t="s">
        <v>7</v>
      </c>
      <c r="L6" s="32"/>
      <c r="M6" s="32" t="s">
        <v>6</v>
      </c>
      <c r="N6" s="32"/>
      <c r="O6" s="27"/>
    </row>
    <row customFormat="1" customHeight="1" ht="12" r="7" s="30" spans="1:21" x14ac:dyDescent="0.2">
      <c r="A7" s="21"/>
      <c r="B7" s="29"/>
      <c r="D7" s="29"/>
      <c r="E7" s="84"/>
      <c r="F7" s="29"/>
      <c r="G7" s="87"/>
      <c r="H7" s="29"/>
      <c r="I7" s="31" t="s">
        <v>24</v>
      </c>
      <c r="J7" s="29"/>
      <c r="K7" s="31" t="s">
        <v>24</v>
      </c>
      <c r="L7" s="33"/>
      <c r="M7" s="31" t="s">
        <v>10</v>
      </c>
      <c r="N7" s="33"/>
      <c r="O7" s="27"/>
    </row>
    <row customFormat="1" customHeight="1" ht="12" r="8" s="30" spans="1:21" x14ac:dyDescent="0.2">
      <c r="A8" s="77" t="s">
        <v>48</v>
      </c>
      <c r="C8" s="35" t="s">
        <v>11</v>
      </c>
      <c r="E8" s="85"/>
      <c r="G8" s="88"/>
      <c r="I8" s="34" t="s">
        <v>14</v>
      </c>
      <c r="J8" s="36"/>
      <c r="K8" s="34" t="s">
        <v>0</v>
      </c>
      <c r="L8" s="37"/>
      <c r="M8" s="38" t="s">
        <v>14</v>
      </c>
      <c r="N8" s="39"/>
      <c r="O8" s="27"/>
    </row>
    <row customFormat="1" customHeight="1" ht="13.15" r="9" s="5" spans="1:21" x14ac:dyDescent="0.2">
      <c r="A9" s="59">
        <f>LARGE(Data!$A$2:$A$96,10)</f>
        <v>2009</v>
      </c>
      <c r="B9" s="60"/>
      <c r="C9" s="61">
        <f>INDEX(Data!$A$2:$G$96,MATCH(Factbook!$A9,Data!$A$2:$A$96,0),2)</f>
        <v>25000</v>
      </c>
      <c r="D9" s="62"/>
      <c r="E9" s="61">
        <f>INDEX(Data!$A$2:$G$96,MATCH(Factbook!$A9,Data!$A$2:$A$96,0),3)</f>
        <v>37500</v>
      </c>
      <c r="F9" s="62"/>
      <c r="G9" s="61">
        <f>INDEX(Data!$A$2:$G$96,MATCH(Factbook!$A9,Data!$A$2:$A$96,0),4)</f>
        <v>37500</v>
      </c>
      <c r="H9" s="62"/>
      <c r="I9" s="61">
        <f>INDEX(Data!$A$2:$G$96,MATCH(Factbook!$A9,Data!$A$2:$A$96,0),5)</f>
        <v>27000</v>
      </c>
      <c r="J9" s="62"/>
      <c r="K9" s="61">
        <f>INDEX(Data!$A$2:$G$96,MATCH(Factbook!$A9,Data!$A$2:$A$96,0),6)</f>
        <v>27000</v>
      </c>
      <c r="L9" s="63"/>
      <c r="M9" s="61">
        <f>INDEX(Data!$A$2:$G$96,MATCH(Factbook!$A9,Data!$A$2:$A$96,0),7)</f>
        <v>37500</v>
      </c>
      <c r="N9" s="7"/>
      <c r="O9" s="7"/>
    </row>
    <row customFormat="1" customHeight="1" ht="13.15" r="10" s="5" spans="1:21" x14ac:dyDescent="0.2">
      <c r="A10" s="59">
        <f>LARGE(Data!$A$2:$A$96,9)</f>
        <v>2010</v>
      </c>
      <c r="B10" s="60"/>
      <c r="C10" s="63">
        <f>INDEX(Data!$A$2:$G$96,MATCH(Factbook!$A10,Data!$A$2:$A$96,0),2)</f>
        <v>25000</v>
      </c>
      <c r="D10" s="62"/>
      <c r="E10" s="63">
        <f>INDEX(Data!$A$2:$G$96,MATCH(Factbook!$A10,Data!$A$2:$A$96,0),3)</f>
        <v>37500</v>
      </c>
      <c r="F10" s="62"/>
      <c r="G10" s="63">
        <f>INDEX(Data!$A$2:$G$96,MATCH(Factbook!$A10,Data!$A$2:$A$96,0),4)</f>
        <v>37500</v>
      </c>
      <c r="H10" s="63"/>
      <c r="I10" s="63">
        <f>INDEX(Data!$A$2:$G$96,MATCH(Factbook!$A10,Data!$A$2:$A$96,0),5)</f>
        <v>27000</v>
      </c>
      <c r="J10" s="63"/>
      <c r="K10" s="63">
        <f>INDEX(Data!$A$2:$G$96,MATCH(Factbook!$A10,Data!$A$2:$A$96,0),6)</f>
        <v>27000</v>
      </c>
      <c r="L10" s="63"/>
      <c r="M10" s="63">
        <f>INDEX(Data!$A$2:$G$96,MATCH(Factbook!$A10,Data!$A$2:$A$96,0),7)</f>
        <v>37500</v>
      </c>
      <c r="N10" s="7"/>
      <c r="O10" s="7"/>
    </row>
    <row customFormat="1" customHeight="1" ht="13.15" r="11" s="5" spans="1:21" x14ac:dyDescent="0.2">
      <c r="A11" s="64">
        <f>LARGE(Data!$A$2:$A$96,8)</f>
        <v>2011</v>
      </c>
      <c r="B11" s="65"/>
      <c r="C11" s="66">
        <f>INDEX(Data!$A$2:$G$96,MATCH(Factbook!$A11,Data!$A$2:$A$96,0),2)</f>
        <v>25000</v>
      </c>
      <c r="D11" s="67"/>
      <c r="E11" s="66">
        <f>INDEX(Data!$A$2:$G$96,MATCH(Factbook!$A11,Data!$A$2:$A$96,0),3)</f>
        <v>37500</v>
      </c>
      <c r="F11" s="67"/>
      <c r="G11" s="66">
        <f>INDEX(Data!$A$2:$G$96,MATCH(Factbook!$A11,Data!$A$2:$A$96,0),4)</f>
        <v>37500</v>
      </c>
      <c r="H11" s="66"/>
      <c r="I11" s="66">
        <f>INDEX(Data!$A$2:$G$96,MATCH(Factbook!$A11,Data!$A$2:$A$96,0),5)</f>
        <v>27000</v>
      </c>
      <c r="J11" s="66"/>
      <c r="K11" s="66">
        <f>INDEX(Data!$A$2:$G$96,MATCH(Factbook!$A11,Data!$A$2:$A$96,0),6)</f>
        <v>27000</v>
      </c>
      <c r="L11" s="66"/>
      <c r="M11" s="66">
        <f>INDEX(Data!$A$2:$G$96,MATCH(Factbook!$A11,Data!$A$2:$A$96,0),7)</f>
        <v>37500</v>
      </c>
      <c r="N11" s="7"/>
      <c r="O11" s="7"/>
      <c r="S11" s="5" t="s">
        <v>1</v>
      </c>
      <c r="U11" s="5" t="s">
        <v>0</v>
      </c>
    </row>
    <row customFormat="1" customHeight="1" ht="13.15" r="12" s="5" spans="1:21" x14ac:dyDescent="0.2">
      <c r="A12" s="59">
        <f>LARGE(Data!$A$2:$A$96,7)</f>
        <v>2012</v>
      </c>
      <c r="B12" s="60"/>
      <c r="C12" s="63">
        <f>INDEX(Data!$A$2:$G$96,MATCH(Factbook!$A12,Data!$A$2:$A$96,0),2)</f>
        <v>25000</v>
      </c>
      <c r="D12" s="62"/>
      <c r="E12" s="63">
        <f>INDEX(Data!$A$2:$G$96,MATCH(Factbook!$A12,Data!$A$2:$A$96,0),3)</f>
        <v>37500</v>
      </c>
      <c r="F12" s="62"/>
      <c r="G12" s="63">
        <f>INDEX(Data!$A$2:$G$96,MATCH(Factbook!$A12,Data!$A$2:$A$96,0),4)</f>
        <v>37500</v>
      </c>
      <c r="H12" s="63"/>
      <c r="I12" s="63">
        <f>INDEX(Data!$A$2:$G$96,MATCH(Factbook!$A12,Data!$A$2:$A$96,0),5)</f>
        <v>27000</v>
      </c>
      <c r="J12" s="63"/>
      <c r="K12" s="63">
        <f>INDEX(Data!$A$2:$G$96,MATCH(Factbook!$A12,Data!$A$2:$A$96,0),6)</f>
        <v>27000</v>
      </c>
      <c r="L12" s="63"/>
      <c r="M12" s="63">
        <f>INDEX(Data!$A$2:$G$96,MATCH(Factbook!$A12,Data!$A$2:$A$96,0),7)</f>
        <v>37500</v>
      </c>
      <c r="N12" s="7"/>
      <c r="O12" s="7"/>
      <c r="S12" s="5" t="s">
        <v>3</v>
      </c>
      <c r="U12" s="5" t="s">
        <v>2</v>
      </c>
    </row>
    <row customFormat="1" customHeight="1" ht="13.15" r="13" s="5" spans="1:21" x14ac:dyDescent="0.2">
      <c r="A13" s="59">
        <f>LARGE(Data!$A$2:$A$96,6)</f>
        <v>2013</v>
      </c>
      <c r="B13" s="60"/>
      <c r="C13" s="63">
        <f>INDEX(Data!$A$2:$G$96,MATCH(Factbook!$A13,Data!$A$2:$A$96,0),2)</f>
        <v>25000</v>
      </c>
      <c r="D13" s="62"/>
      <c r="E13" s="63">
        <f>INDEX(Data!$A$2:$G$96,MATCH(Factbook!$A13,Data!$A$2:$A$96,0),3)</f>
        <v>37500</v>
      </c>
      <c r="F13" s="62"/>
      <c r="G13" s="63">
        <f>INDEX(Data!$A$2:$G$96,MATCH(Factbook!$A13,Data!$A$2:$A$96,0),4)</f>
        <v>37500</v>
      </c>
      <c r="H13" s="63"/>
      <c r="I13" s="63">
        <f>INDEX(Data!$A$2:$G$96,MATCH(Factbook!$A13,Data!$A$2:$A$96,0),5)</f>
        <v>27000</v>
      </c>
      <c r="J13" s="63"/>
      <c r="K13" s="63">
        <f>INDEX(Data!$A$2:$G$96,MATCH(Factbook!$A13,Data!$A$2:$A$96,0),6)</f>
        <v>27000</v>
      </c>
      <c r="L13" s="63"/>
      <c r="M13" s="63">
        <f>INDEX(Data!$A$2:$G$96,MATCH(Factbook!$A13,Data!$A$2:$A$96,0),7)</f>
        <v>37500</v>
      </c>
      <c r="N13" s="7"/>
      <c r="O13" s="7"/>
      <c r="S13" s="5" t="s">
        <v>5</v>
      </c>
      <c r="U13" s="5" t="s">
        <v>4</v>
      </c>
    </row>
    <row customFormat="1" customHeight="1" ht="13.15" r="14" s="5" spans="1:21" x14ac:dyDescent="0.2">
      <c r="A14" s="64">
        <f>LARGE(Data!$A$2:$A$96,5)</f>
        <v>2014</v>
      </c>
      <c r="B14" s="65"/>
      <c r="C14" s="66">
        <f>INDEX(Data!$A$2:$G$96,MATCH(Factbook!$A14,Data!$A$2:$A$96,0),2)</f>
        <v>25000</v>
      </c>
      <c r="D14" s="67"/>
      <c r="E14" s="66">
        <f>INDEX(Data!$A$2:$G$96,MATCH(Factbook!$A14,Data!$A$2:$A$96,0),3)</f>
        <v>37500</v>
      </c>
      <c r="F14" s="67"/>
      <c r="G14" s="66">
        <f>INDEX(Data!$A$2:$G$96,MATCH(Factbook!$A14,Data!$A$2:$A$96,0),4)</f>
        <v>37500</v>
      </c>
      <c r="H14" s="66"/>
      <c r="I14" s="66">
        <f>INDEX(Data!$A$2:$G$96,MATCH(Factbook!$A14,Data!$A$2:$A$96,0),5)</f>
        <v>27000</v>
      </c>
      <c r="J14" s="66"/>
      <c r="K14" s="66">
        <f>INDEX(Data!$A$2:$G$96,MATCH(Factbook!$A14,Data!$A$2:$A$96,0),6)</f>
        <v>27000</v>
      </c>
      <c r="L14" s="66"/>
      <c r="M14" s="66">
        <f>INDEX(Data!$A$2:$G$96,MATCH(Factbook!$A14,Data!$A$2:$A$96,0),7)</f>
        <v>37500</v>
      </c>
      <c r="N14" s="7"/>
      <c r="O14" s="7"/>
      <c r="S14" s="5" t="s">
        <v>8</v>
      </c>
      <c r="U14" s="5" t="s">
        <v>0</v>
      </c>
    </row>
    <row customFormat="1" customHeight="1" ht="13.15" r="15" s="5" spans="1:21" x14ac:dyDescent="0.2">
      <c r="A15" s="59">
        <f>LARGE(Data!$A$2:$A$96,4)</f>
        <v>2015</v>
      </c>
      <c r="B15" s="60"/>
      <c r="C15" s="63">
        <f>INDEX(Data!$A$2:$G$96,MATCH(Factbook!$A15,Data!$A$2:$A$96,0),2)</f>
        <v>25000</v>
      </c>
      <c r="D15" s="62"/>
      <c r="E15" s="63">
        <f>INDEX(Data!$A$2:$G$96,MATCH(Factbook!$A15,Data!$A$2:$A$96,0),3)</f>
        <v>37500</v>
      </c>
      <c r="F15" s="62"/>
      <c r="G15" s="63">
        <f>INDEX(Data!$A$2:$G$96,MATCH(Factbook!$A15,Data!$A$2:$A$96,0),4)</f>
        <v>37500</v>
      </c>
      <c r="H15" s="63"/>
      <c r="I15" s="63">
        <f>INDEX(Data!$A$2:$G$96,MATCH(Factbook!$A15,Data!$A$2:$A$96,0),5)</f>
        <v>27000</v>
      </c>
      <c r="J15" s="63"/>
      <c r="K15" s="63">
        <f>INDEX(Data!$A$2:$G$96,MATCH(Factbook!$A15,Data!$A$2:$A$96,0),6)</f>
        <v>27000</v>
      </c>
      <c r="L15" s="63"/>
      <c r="M15" s="63">
        <f>INDEX(Data!$A$2:$G$96,MATCH(Factbook!$A15,Data!$A$2:$A$96,0),7)</f>
        <v>37500</v>
      </c>
      <c r="N15" s="7"/>
      <c r="O15" s="7"/>
      <c r="S15" s="5" t="s">
        <v>12</v>
      </c>
      <c r="U15" s="5" t="s">
        <v>9</v>
      </c>
    </row>
    <row customFormat="1" customHeight="1" ht="13.15" r="16" s="5" spans="1:21" x14ac:dyDescent="0.2">
      <c r="A16" s="59">
        <f>LARGE(Data!$A$2:$A$96,3)</f>
        <v>2016</v>
      </c>
      <c r="B16" s="60"/>
      <c r="C16" s="63">
        <f>INDEX(Data!$A$2:$G$96,MATCH(Factbook!$A16,Data!$A$2:$A$96,0),2)</f>
        <v>25000</v>
      </c>
      <c r="D16" s="62"/>
      <c r="E16" s="63">
        <f>INDEX(Data!$A$2:$G$96,MATCH(Factbook!$A16,Data!$A$2:$A$96,0),3)</f>
        <v>37500</v>
      </c>
      <c r="F16" s="62"/>
      <c r="G16" s="63">
        <f>INDEX(Data!$A$2:$G$96,MATCH(Factbook!$A16,Data!$A$2:$A$96,0),4)</f>
        <v>37500</v>
      </c>
      <c r="H16" s="63"/>
      <c r="I16" s="63">
        <f>INDEX(Data!$A$2:$G$96,MATCH(Factbook!$A16,Data!$A$2:$A$96,0),5)</f>
        <v>27000</v>
      </c>
      <c r="J16" s="63"/>
      <c r="K16" s="63">
        <f>INDEX(Data!$A$2:$G$96,MATCH(Factbook!$A16,Data!$A$2:$A$96,0),6)</f>
        <v>27000</v>
      </c>
      <c r="L16" s="63"/>
      <c r="M16" s="63">
        <f>INDEX(Data!$A$2:$G$96,MATCH(Factbook!$A16,Data!$A$2:$A$96,0),7)</f>
        <v>37500</v>
      </c>
      <c r="N16" s="7"/>
      <c r="O16" s="7"/>
      <c r="U16" s="5" t="s">
        <v>13</v>
      </c>
    </row>
    <row customFormat="1" customHeight="1" ht="13.15" r="17" s="5" spans="1:28" x14ac:dyDescent="0.2">
      <c r="A17" s="64">
        <f>LARGE(Data!$A$2:$A$96,2)</f>
        <v>2017</v>
      </c>
      <c r="B17" s="65"/>
      <c r="C17" s="66">
        <f>INDEX(Data!$A$2:$G$96,MATCH(Factbook!$A17,Data!$A$2:$A$96,0),2)</f>
        <v>25000</v>
      </c>
      <c r="D17" s="67"/>
      <c r="E17" s="66">
        <f>INDEX(Data!$A$2:$G$96,MATCH(Factbook!$A17,Data!$A$2:$A$96,0),3)</f>
        <v>37500</v>
      </c>
      <c r="F17" s="67"/>
      <c r="G17" s="66">
        <f>INDEX(Data!$A$2:$G$96,MATCH(Factbook!$A17,Data!$A$2:$A$96,0),4)</f>
        <v>37500</v>
      </c>
      <c r="H17" s="66"/>
      <c r="I17" s="66">
        <f>INDEX(Data!$A$2:$G$96,MATCH(Factbook!$A17,Data!$A$2:$A$96,0),5)</f>
        <v>27000</v>
      </c>
      <c r="J17" s="66"/>
      <c r="K17" s="66">
        <f>INDEX(Data!$A$2:$G$96,MATCH(Factbook!$A17,Data!$A$2:$A$96,0),6)</f>
        <v>27000</v>
      </c>
      <c r="L17" s="66"/>
      <c r="M17" s="66">
        <f>INDEX(Data!$A$2:$G$96,MATCH(Factbook!$A17,Data!$A$2:$A$96,0),7)</f>
        <v>37500</v>
      </c>
      <c r="N17" s="7"/>
      <c r="O17" s="7"/>
    </row>
    <row customFormat="1" customHeight="1" ht="13.15" r="18" s="5" spans="1:28" x14ac:dyDescent="0.2">
      <c r="A18" s="59">
        <f>LARGE(Data!$A$2:$A$96,1)</f>
        <v>2018</v>
      </c>
      <c r="B18" s="60"/>
      <c r="C18" s="63">
        <f>INDEX(Data!$A$2:$G$96,MATCH(Factbook!$A18,Data!$A$2:$A$96,0),2)</f>
        <v>25000</v>
      </c>
      <c r="D18" s="62"/>
      <c r="E18" s="63">
        <f>INDEX(Data!$A$2:$G$96,MATCH(Factbook!$A18,Data!$A$2:$A$96,0),3)</f>
        <v>37500</v>
      </c>
      <c r="F18" s="62"/>
      <c r="G18" s="63">
        <f>INDEX(Data!$A$2:$G$96,MATCH(Factbook!$A18,Data!$A$2:$A$96,0),4)</f>
        <v>37500</v>
      </c>
      <c r="H18" s="63"/>
      <c r="I18" s="63">
        <f>INDEX(Data!$A$2:$G$96,MATCH(Factbook!$A18,Data!$A$2:$A$96,0),5)</f>
        <v>27000</v>
      </c>
      <c r="J18" s="63"/>
      <c r="K18" s="63">
        <f>INDEX(Data!$A$2:$G$96,MATCH(Factbook!$A18,Data!$A$2:$A$96,0),6)</f>
        <v>27000</v>
      </c>
      <c r="L18" s="63"/>
      <c r="M18" s="63">
        <f>INDEX(Data!$A$2:$G$96,MATCH(Factbook!$A18,Data!$A$2:$A$96,0),7)</f>
        <v>37500</v>
      </c>
      <c r="N18" s="7"/>
      <c r="O18" s="7"/>
    </row>
    <row customFormat="1" customHeight="1" hidden="1" ht="12" r="19" s="5" spans="1:28" x14ac:dyDescent="0.2">
      <c r="A19" s="40" t="s">
        <v>25</v>
      </c>
      <c r="B19" s="6"/>
      <c r="C19" s="7"/>
      <c r="D19" s="8"/>
      <c r="E19" s="7"/>
      <c r="F19" s="8"/>
      <c r="G19" s="7"/>
      <c r="H19" s="8"/>
      <c r="I19" s="7"/>
      <c r="J19" s="8"/>
      <c r="K19" s="7"/>
      <c r="L19" s="7"/>
      <c r="M19" s="7"/>
      <c r="N19" s="7"/>
      <c r="O19" s="7"/>
    </row>
    <row customFormat="1" customHeight="1" hidden="1" ht="9" r="20" s="5" spans="1:28" x14ac:dyDescent="0.2">
      <c r="A20" s="40" t="s">
        <v>26</v>
      </c>
      <c r="B20" s="6"/>
      <c r="C20" s="7"/>
      <c r="D20" s="8"/>
      <c r="E20" s="7"/>
      <c r="F20" s="8"/>
      <c r="G20" s="7"/>
      <c r="H20" s="8"/>
      <c r="I20" s="7"/>
      <c r="J20" s="8"/>
      <c r="K20" s="7"/>
      <c r="L20" s="7"/>
      <c r="M20" s="7"/>
      <c r="N20" s="7"/>
      <c r="O20" s="7"/>
    </row>
    <row customFormat="1" customHeight="1" hidden="1" ht="11.25" r="21" s="5" spans="1:28" x14ac:dyDescent="0.2">
      <c r="A21" s="40"/>
      <c r="B21" s="6"/>
      <c r="C21" s="7"/>
      <c r="D21" s="8"/>
      <c r="E21" s="7"/>
      <c r="F21" s="8"/>
      <c r="G21" s="7"/>
      <c r="H21" s="8"/>
      <c r="I21" s="7"/>
      <c r="J21" s="8"/>
      <c r="K21" s="7"/>
      <c r="L21" s="7"/>
      <c r="M21" s="7"/>
      <c r="N21" s="7"/>
      <c r="O21" s="7"/>
    </row>
    <row customFormat="1" customHeight="1" ht="6.75" r="22" s="5" spans="1:28" x14ac:dyDescent="0.2">
      <c r="A22" s="40"/>
      <c r="B22" s="6"/>
      <c r="C22" s="7"/>
      <c r="D22" s="8"/>
      <c r="E22" s="7"/>
      <c r="F22" s="8"/>
      <c r="G22" s="7"/>
      <c r="H22" s="8"/>
      <c r="I22" s="7"/>
      <c r="J22" s="8"/>
      <c r="K22" s="7"/>
      <c r="L22" s="7"/>
      <c r="M22" s="7"/>
      <c r="N22" s="7"/>
      <c r="O22" s="7"/>
    </row>
    <row customFormat="1" customHeight="1" ht="12" r="23" s="5" spans="1:28" x14ac:dyDescent="0.2">
      <c r="A23" s="46" t="s">
        <v>55</v>
      </c>
      <c r="O23" s="10"/>
    </row>
    <row customFormat="1" customHeight="1" ht="9" r="24" s="5" spans="1:28" x14ac:dyDescent="0.2">
      <c r="A24" s="6"/>
      <c r="O24" s="10"/>
    </row>
    <row customFormat="1" r="25" s="5" spans="1:28" x14ac:dyDescent="0.2">
      <c r="A25" s="54" t="s">
        <v>56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0"/>
    </row>
    <row customFormat="1" customHeight="1" ht="9.75" r="26" s="5" spans="1:28" x14ac:dyDescent="0.2">
      <c r="O26" s="10"/>
    </row>
    <row customFormat="1" ht="15.75" r="27" s="5" spans="1:28" x14ac:dyDescent="0.25">
      <c r="A27" s="80" t="s">
        <v>52</v>
      </c>
      <c r="B27" s="80"/>
      <c r="C27" s="80"/>
      <c r="D27" s="80"/>
      <c r="E27" s="80"/>
      <c r="F27" s="80"/>
      <c r="G27" s="80"/>
      <c r="H27" s="78"/>
      <c r="I27" s="78"/>
      <c r="J27" s="78"/>
      <c r="K27" s="78"/>
      <c r="L27" s="78"/>
      <c r="M27"/>
      <c r="N27"/>
      <c r="O27" s="10"/>
    </row>
    <row customFormat="1" customHeight="1" ht="5.45" r="28" s="5" spans="1:28" x14ac:dyDescent="0.2">
      <c r="C28" s="17"/>
      <c r="D28" s="17"/>
      <c r="E28" s="17"/>
      <c r="F28" s="17"/>
      <c r="G28" s="17"/>
      <c r="H28" s="17"/>
      <c r="I28" s="17"/>
      <c r="J28" s="17"/>
      <c r="K28" s="17"/>
      <c r="L28" s="17"/>
      <c r="M28"/>
      <c r="N28"/>
      <c r="O28" s="10"/>
    </row>
    <row customFormat="1" customHeight="1" ht="11.1" r="29" s="5" spans="1:28" x14ac:dyDescent="0.2">
      <c r="A29" s="41" t="s">
        <v>23</v>
      </c>
      <c r="C29" s="89" t="s">
        <v>51</v>
      </c>
      <c r="D29" s="89"/>
      <c r="G29" s="76"/>
      <c r="H29" s="76"/>
      <c r="I29" s="76"/>
      <c r="J29" s="76"/>
      <c r="K29" s="76"/>
      <c r="L29" s="17"/>
      <c r="M29" s="79"/>
      <c r="N29" s="10"/>
      <c r="O29" s="10"/>
      <c r="AA29" s="54" t="s">
        <v>41</v>
      </c>
    </row>
    <row customFormat="1" customHeight="1" ht="15" r="30" s="5" spans="1:28" x14ac:dyDescent="0.2">
      <c r="A30" s="68" t="s">
        <v>15</v>
      </c>
      <c r="C30" s="90">
        <f>INDEX(Data!$A$2:$M$96,MATCH(Factbook!$A18,Data!$A$2:$A$96,0),8)</f>
        <v>67836</v>
      </c>
      <c r="D30" s="90"/>
      <c r="F30" s="69"/>
      <c r="G30" s="69"/>
      <c r="H30" s="69"/>
      <c r="K30"/>
      <c r="M30" s="10"/>
      <c r="N30" s="10"/>
      <c r="O30" s="10"/>
      <c r="AA30" s="5">
        <f ref="AA30:AA36" si="0" t="shared">RANK(C30,$C$30:$C$36,0)</f>
        <v>1</v>
      </c>
      <c r="AB30" s="5" t="str">
        <f>IF(AA30&gt;=4,"th",IF(AA30=3,"rd",IF(AA30=2,"nd",IF(AA30=1,"st",""))))</f>
        <v>st</v>
      </c>
    </row>
    <row customFormat="1" customHeight="1" ht="12" r="31" s="5" spans="1:28" x14ac:dyDescent="0.2">
      <c r="A31" s="70" t="s">
        <v>16</v>
      </c>
      <c r="C31" s="91">
        <f>INDEX(Data!$A$2:$G$96,MATCH(Factbook!$A18,Data!$A$2:$A$96,0),2)</f>
        <v>25000</v>
      </c>
      <c r="D31" s="91"/>
      <c r="F31" s="70"/>
      <c r="G31" s="69"/>
      <c r="H31" s="69"/>
      <c r="J31" s="14"/>
      <c r="K31" s="14"/>
      <c r="L31" s="14"/>
      <c r="M31" s="15"/>
      <c r="N31" s="15"/>
      <c r="O31" s="10"/>
      <c r="AA31" s="5">
        <f si="0" t="shared"/>
        <v>5</v>
      </c>
      <c r="AB31" s="5" t="str">
        <f ref="AB31:AB36" si="1" t="shared">IF(AA31&gt;=4,"th",IF(AA31=3,"rd",IF(AA31=2,"nd",IF(AA31=1,"st",""))))</f>
        <v>th</v>
      </c>
    </row>
    <row customFormat="1" customHeight="1" ht="12" r="32" s="5" spans="1:28" x14ac:dyDescent="0.2">
      <c r="A32" s="68" t="s">
        <v>17</v>
      </c>
      <c r="C32" s="81">
        <f>INDEX(Data!$A$2:$M$96,MATCH(Factbook!$A18,Data!$A$2:$A$96,0),9)</f>
        <v>45000</v>
      </c>
      <c r="D32" s="81"/>
      <c r="F32" s="69"/>
      <c r="G32" s="69"/>
      <c r="H32" s="69"/>
      <c r="K32"/>
      <c r="M32" s="10"/>
      <c r="N32" s="10"/>
      <c r="O32" s="10"/>
      <c r="AA32" s="5">
        <f si="0" t="shared"/>
        <v>3</v>
      </c>
      <c r="AB32" s="5" t="str">
        <f si="1" t="shared"/>
        <v>rd</v>
      </c>
    </row>
    <row customFormat="1" customHeight="1" ht="12" r="33" s="5" spans="1:28" x14ac:dyDescent="0.2">
      <c r="A33" s="68" t="s">
        <v>18</v>
      </c>
      <c r="C33" s="81">
        <f>INDEX(Data!$A$2:$M$96,MATCH(Factbook!$A18,Data!$A$2:$A$96,0),10)</f>
        <v>35915</v>
      </c>
      <c r="D33" s="81"/>
      <c r="F33" s="69"/>
      <c r="G33" s="69"/>
      <c r="H33" s="69"/>
      <c r="K33"/>
      <c r="M33" s="10"/>
      <c r="N33" s="10"/>
      <c r="O33" s="10"/>
      <c r="AA33" s="5">
        <f si="0" t="shared"/>
        <v>4</v>
      </c>
      <c r="AB33" s="5" t="str">
        <f si="1" t="shared"/>
        <v>th</v>
      </c>
    </row>
    <row customFormat="1" customHeight="1" ht="12" r="34" s="5" spans="1:28" x14ac:dyDescent="0.2">
      <c r="A34" s="68" t="s">
        <v>19</v>
      </c>
      <c r="C34" s="81">
        <f>INDEX(Data!$A$2:$M$96,MATCH(Factbook!$A18,Data!$A$2:$A$96,0),11)</f>
        <v>12000</v>
      </c>
      <c r="D34" s="81"/>
      <c r="F34" s="69"/>
      <c r="G34" s="69"/>
      <c r="H34" s="69"/>
      <c r="K34"/>
      <c r="M34" s="10"/>
      <c r="N34" s="10"/>
      <c r="O34" s="10"/>
      <c r="AA34" s="5">
        <f si="0" t="shared"/>
        <v>6</v>
      </c>
      <c r="AB34" s="5" t="str">
        <f si="1" t="shared"/>
        <v>th</v>
      </c>
    </row>
    <row customFormat="1" customHeight="1" ht="12.75" r="35" s="5" spans="1:28" x14ac:dyDescent="0.2">
      <c r="A35" s="68" t="s">
        <v>22</v>
      </c>
      <c r="C35" s="81">
        <f>INDEX(Data!$A$2:$M$96,MATCH(Factbook!$A18,Data!$A$2:$A$96,0),12)</f>
        <v>6000</v>
      </c>
      <c r="D35" s="81"/>
      <c r="F35" s="68"/>
      <c r="G35" s="69"/>
      <c r="H35" s="69"/>
      <c r="J35" s="12"/>
      <c r="K35"/>
      <c r="M35" s="10"/>
      <c r="N35" s="10"/>
      <c r="O35" s="10"/>
      <c r="AA35" s="5">
        <f si="0" t="shared"/>
        <v>7</v>
      </c>
      <c r="AB35" s="5" t="str">
        <f si="1" t="shared"/>
        <v>th</v>
      </c>
    </row>
    <row customFormat="1" customHeight="1" ht="12" r="36" s="5" spans="1:28" x14ac:dyDescent="0.2">
      <c r="A36" s="68" t="s">
        <v>20</v>
      </c>
      <c r="C36" s="81">
        <f>INDEX(Data!$A$2:$M$96,MATCH(Factbook!$A18,Data!$A$2:$A$96,0),13)</f>
        <v>50950</v>
      </c>
      <c r="D36" s="81"/>
      <c r="F36" s="69"/>
      <c r="G36" s="69"/>
      <c r="H36" s="69"/>
      <c r="K36"/>
      <c r="M36" s="10"/>
      <c r="N36" s="10"/>
      <c r="O36" s="10"/>
      <c r="AA36" s="5">
        <f si="0" t="shared"/>
        <v>2</v>
      </c>
      <c r="AB36" s="5" t="str">
        <f si="1" t="shared"/>
        <v>nd</v>
      </c>
    </row>
    <row customFormat="1" customHeight="1" ht="12" r="37" s="5" spans="1:28" x14ac:dyDescent="0.2">
      <c r="A37" s="71" t="s">
        <v>21</v>
      </c>
      <c r="C37" s="82" t="str">
        <f>CONCATENATE(AA31,AB31," of 7")</f>
        <v>5th of 7</v>
      </c>
      <c r="D37" s="82"/>
      <c r="F37" s="69"/>
      <c r="G37" s="69"/>
      <c r="H37" s="69"/>
      <c r="M37" s="10"/>
      <c r="N37" s="10"/>
      <c r="O37" s="10"/>
    </row>
    <row customFormat="1" customHeight="1" ht="12" r="38" s="5" spans="1:28" x14ac:dyDescent="0.2">
      <c r="C38"/>
      <c r="D38"/>
      <c r="E38" s="11"/>
      <c r="F38"/>
      <c r="G38"/>
      <c r="H38"/>
      <c r="I38" s="13"/>
      <c r="M38" s="10"/>
      <c r="N38" s="10"/>
      <c r="O38" s="10"/>
    </row>
    <row customFormat="1" customHeight="1" ht="12" r="39" s="5" spans="1:28" x14ac:dyDescent="0.2">
      <c r="C39" s="17"/>
      <c r="D39" s="17"/>
      <c r="E39" s="17"/>
      <c r="F39" s="17"/>
      <c r="G39" s="17"/>
      <c r="H39" s="17"/>
      <c r="I39" s="17"/>
      <c r="J39" s="17"/>
      <c r="K39" s="17"/>
      <c r="L39" s="76"/>
      <c r="M39" s="43"/>
      <c r="N39" s="10"/>
      <c r="O39" s="10"/>
    </row>
    <row customFormat="1" customHeight="1" ht="12" r="40" s="5" spans="1:28" x14ac:dyDescent="0.2">
      <c r="C40" s="16"/>
      <c r="D40" s="16"/>
      <c r="E40" s="44"/>
      <c r="F40" s="16"/>
      <c r="G40" s="16"/>
      <c r="H40" s="16"/>
      <c r="I40" s="45"/>
      <c r="J40" s="17"/>
      <c r="K40" s="17"/>
      <c r="L40" s="17"/>
      <c r="M40" s="10"/>
      <c r="N40" s="10"/>
      <c r="O40" s="10"/>
    </row>
    <row customFormat="1" r="41" s="5" spans="1:28" x14ac:dyDescent="0.2">
      <c r="G41"/>
      <c r="H41"/>
      <c r="I41" s="9"/>
      <c r="L41" s="17"/>
      <c r="M41" s="10"/>
      <c r="N41" s="10"/>
      <c r="O41" s="10"/>
    </row>
    <row customFormat="1" r="42" s="5" spans="1:28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M42" s="10"/>
      <c r="N42" s="10"/>
      <c r="O42" s="10"/>
    </row>
    <row customFormat="1" r="43" s="5" spans="1:28" x14ac:dyDescent="0.2">
      <c r="F43"/>
      <c r="G43"/>
      <c r="H43"/>
      <c r="I43" s="9"/>
      <c r="M43" s="10"/>
      <c r="N43" s="10"/>
      <c r="O43" s="10"/>
    </row>
    <row customFormat="1" r="44" s="5" spans="1:28" x14ac:dyDescent="0.2">
      <c r="F44"/>
      <c r="G44"/>
      <c r="H44"/>
      <c r="I44" s="9"/>
      <c r="M44" s="10"/>
      <c r="N44" s="10"/>
      <c r="O44" s="10"/>
    </row>
    <row customFormat="1" r="45" s="5" spans="1:28" x14ac:dyDescent="0.2">
      <c r="F45"/>
      <c r="G45"/>
      <c r="H45"/>
      <c r="I45" s="12"/>
      <c r="M45" s="10"/>
      <c r="N45" s="10"/>
      <c r="O45" s="10"/>
    </row>
    <row customFormat="1" r="46" s="5" spans="1:28" x14ac:dyDescent="0.2">
      <c r="M46" s="10"/>
      <c r="N46" s="10"/>
      <c r="O46" s="10"/>
    </row>
    <row customFormat="1" r="47" s="5" spans="1:28" x14ac:dyDescent="0.2">
      <c r="M47" s="10"/>
      <c r="N47" s="10"/>
      <c r="O47" s="10"/>
    </row>
    <row customFormat="1" r="48" s="5" spans="1:28" x14ac:dyDescent="0.2">
      <c r="M48" s="10"/>
      <c r="N48" s="10"/>
      <c r="O48" s="10"/>
    </row>
    <row customFormat="1" r="49" s="5" spans="13:15" x14ac:dyDescent="0.2">
      <c r="M49" s="10"/>
      <c r="N49" s="10"/>
      <c r="O49" s="10"/>
    </row>
    <row customFormat="1" r="50" s="5" spans="13:15" x14ac:dyDescent="0.2">
      <c r="M50" s="10"/>
      <c r="N50" s="10"/>
      <c r="O50" s="10"/>
    </row>
    <row customFormat="1" r="51" s="5" spans="13:15" x14ac:dyDescent="0.2">
      <c r="M51" s="10"/>
      <c r="N51" s="10"/>
      <c r="O51" s="10"/>
    </row>
    <row customFormat="1" r="52" s="5" spans="13:15" x14ac:dyDescent="0.2">
      <c r="M52" s="10"/>
      <c r="N52" s="10"/>
      <c r="O52" s="10"/>
    </row>
    <row customFormat="1" r="53" s="5" spans="13:15" x14ac:dyDescent="0.2">
      <c r="M53" s="10"/>
      <c r="N53" s="10"/>
      <c r="O53" s="10"/>
    </row>
    <row customFormat="1" r="54" s="5" spans="13:15" x14ac:dyDescent="0.2">
      <c r="M54" s="10"/>
      <c r="N54" s="10"/>
      <c r="O54" s="10"/>
    </row>
    <row customFormat="1" r="55" s="5" spans="13:15" x14ac:dyDescent="0.2">
      <c r="M55" s="10"/>
      <c r="N55" s="10"/>
      <c r="O55" s="10"/>
    </row>
    <row customFormat="1" r="56" s="5" spans="13:15" x14ac:dyDescent="0.2">
      <c r="M56" s="10"/>
      <c r="N56" s="10"/>
      <c r="O56" s="10"/>
    </row>
    <row customFormat="1" r="57" s="5" spans="13:15" x14ac:dyDescent="0.2">
      <c r="M57" s="10"/>
      <c r="N57" s="10"/>
      <c r="O57" s="10"/>
    </row>
    <row customFormat="1" r="58" s="5" spans="13:15" x14ac:dyDescent="0.2">
      <c r="M58" s="10"/>
      <c r="N58" s="10"/>
      <c r="O58" s="10"/>
    </row>
    <row customFormat="1" r="59" s="5" spans="13:15" x14ac:dyDescent="0.2">
      <c r="M59" s="10"/>
      <c r="N59" s="10"/>
      <c r="O59" s="10"/>
    </row>
    <row customFormat="1" r="60" s="5" spans="13:15" x14ac:dyDescent="0.2">
      <c r="M60" s="10"/>
      <c r="N60" s="10"/>
      <c r="O60" s="10"/>
    </row>
    <row customFormat="1" r="61" s="5" spans="13:15" x14ac:dyDescent="0.2">
      <c r="M61" s="10"/>
      <c r="N61" s="10"/>
      <c r="O61" s="10"/>
    </row>
    <row customFormat="1" r="62" s="5" spans="13:15" x14ac:dyDescent="0.2">
      <c r="M62" s="10"/>
      <c r="N62" s="10"/>
      <c r="O62" s="10"/>
    </row>
    <row customFormat="1" r="63" s="5" spans="13:15" x14ac:dyDescent="0.2">
      <c r="M63" s="10"/>
      <c r="N63" s="10"/>
      <c r="O63" s="10"/>
    </row>
    <row customFormat="1" r="64" s="5" spans="13:15" x14ac:dyDescent="0.2">
      <c r="M64" s="10"/>
      <c r="N64" s="10"/>
      <c r="O64" s="10"/>
    </row>
    <row customFormat="1" r="65" s="5" spans="13:15" x14ac:dyDescent="0.2">
      <c r="M65" s="10"/>
      <c r="N65" s="10"/>
      <c r="O65" s="10"/>
    </row>
    <row customFormat="1" r="66" s="5" spans="13:15" x14ac:dyDescent="0.2">
      <c r="M66" s="10"/>
      <c r="N66" s="10"/>
      <c r="O66" s="10"/>
    </row>
    <row customFormat="1" r="67" s="5" spans="13:15" x14ac:dyDescent="0.2">
      <c r="M67" s="10"/>
      <c r="N67" s="10"/>
      <c r="O67" s="10"/>
    </row>
    <row customFormat="1" r="68" s="5" spans="13:15" x14ac:dyDescent="0.2">
      <c r="M68" s="10"/>
      <c r="N68" s="10"/>
      <c r="O68" s="10"/>
    </row>
    <row customFormat="1" r="69" s="5" spans="13:15" x14ac:dyDescent="0.2">
      <c r="M69" s="10"/>
      <c r="N69" s="10"/>
      <c r="O69" s="10"/>
    </row>
    <row customFormat="1" r="70" s="5" spans="13:15" x14ac:dyDescent="0.2">
      <c r="M70" s="10"/>
      <c r="N70" s="10"/>
      <c r="O70" s="10"/>
    </row>
    <row customFormat="1" r="71" s="5" spans="13:15" x14ac:dyDescent="0.2">
      <c r="M71" s="10"/>
      <c r="N71" s="10"/>
      <c r="O71" s="10"/>
    </row>
    <row customFormat="1" r="72" s="5" spans="13:15" x14ac:dyDescent="0.2">
      <c r="M72" s="10"/>
      <c r="N72" s="10"/>
      <c r="O72" s="10"/>
    </row>
    <row customFormat="1" r="73" s="5" spans="13:15" x14ac:dyDescent="0.2">
      <c r="M73" s="10"/>
      <c r="N73" s="10"/>
      <c r="O73" s="10"/>
    </row>
    <row customFormat="1" r="74" s="5" spans="13:15" x14ac:dyDescent="0.2">
      <c r="M74" s="10"/>
      <c r="N74" s="10"/>
      <c r="O74" s="10"/>
    </row>
    <row customFormat="1" r="75" s="5" spans="13:15" x14ac:dyDescent="0.2">
      <c r="M75" s="10"/>
      <c r="N75" s="10"/>
      <c r="O75" s="10"/>
    </row>
    <row customFormat="1" r="76" s="5" spans="13:15" x14ac:dyDescent="0.2">
      <c r="M76" s="10"/>
      <c r="N76" s="10"/>
      <c r="O76" s="10"/>
    </row>
    <row customFormat="1" r="77" s="5" spans="13:15" x14ac:dyDescent="0.2">
      <c r="M77" s="10"/>
      <c r="N77" s="10"/>
      <c r="O77" s="10"/>
    </row>
    <row customFormat="1" r="78" s="5" spans="13:15" x14ac:dyDescent="0.2">
      <c r="M78" s="10"/>
      <c r="N78" s="10"/>
      <c r="O78" s="10"/>
    </row>
    <row customFormat="1" r="79" s="5" spans="13:15" x14ac:dyDescent="0.2">
      <c r="M79" s="10"/>
      <c r="N79" s="10"/>
      <c r="O79" s="10"/>
    </row>
    <row customFormat="1" r="80" s="5" spans="13:15" x14ac:dyDescent="0.2">
      <c r="M80" s="10"/>
      <c r="N80" s="10"/>
      <c r="O80" s="10"/>
    </row>
    <row customFormat="1" r="81" s="5" spans="13:15" x14ac:dyDescent="0.2">
      <c r="M81" s="10"/>
      <c r="N81" s="10"/>
      <c r="O81" s="10"/>
    </row>
    <row customFormat="1" r="82" s="5" spans="13:15" x14ac:dyDescent="0.2">
      <c r="M82" s="10"/>
      <c r="N82" s="10"/>
      <c r="O82" s="10"/>
    </row>
    <row customFormat="1" r="83" s="5" spans="13:15" x14ac:dyDescent="0.2">
      <c r="M83" s="10"/>
      <c r="N83" s="10"/>
      <c r="O83" s="10"/>
    </row>
    <row customFormat="1" r="84" s="5" spans="13:15" x14ac:dyDescent="0.2">
      <c r="M84" s="10"/>
      <c r="N84" s="10"/>
      <c r="O84" s="10"/>
    </row>
    <row customFormat="1" r="85" s="5" spans="13:15" x14ac:dyDescent="0.2">
      <c r="M85" s="10"/>
      <c r="N85" s="10"/>
      <c r="O85" s="10"/>
    </row>
    <row customFormat="1" r="86" s="5" spans="13:15" x14ac:dyDescent="0.2">
      <c r="M86" s="10"/>
      <c r="N86" s="10"/>
      <c r="O86" s="10"/>
    </row>
    <row customFormat="1" r="87" s="5" spans="13:15" x14ac:dyDescent="0.2">
      <c r="M87" s="10"/>
      <c r="N87" s="10"/>
      <c r="O87" s="10"/>
    </row>
    <row customFormat="1" r="88" s="5" spans="13:15" x14ac:dyDescent="0.2">
      <c r="M88" s="10"/>
      <c r="N88" s="10"/>
      <c r="O88" s="10"/>
    </row>
    <row customFormat="1" r="89" s="5" spans="13:15" x14ac:dyDescent="0.2">
      <c r="M89" s="10"/>
      <c r="N89" s="10"/>
      <c r="O89" s="10"/>
    </row>
    <row customFormat="1" r="90" s="5" spans="13:15" x14ac:dyDescent="0.2">
      <c r="M90" s="10"/>
      <c r="N90" s="10"/>
      <c r="O90" s="10"/>
    </row>
    <row customFormat="1" r="91" s="5" spans="13:15" x14ac:dyDescent="0.2">
      <c r="M91" s="10"/>
      <c r="N91" s="10"/>
      <c r="O91" s="10"/>
    </row>
    <row customFormat="1" r="92" s="5" spans="13:15" x14ac:dyDescent="0.2">
      <c r="M92" s="10"/>
      <c r="N92" s="10"/>
      <c r="O92" s="10"/>
    </row>
    <row customFormat="1" r="93" s="5" spans="13:15" x14ac:dyDescent="0.2">
      <c r="M93" s="10"/>
      <c r="N93" s="10"/>
      <c r="O93" s="10"/>
    </row>
    <row customFormat="1" r="94" s="5" spans="13:15" x14ac:dyDescent="0.2">
      <c r="M94" s="10"/>
      <c r="N94" s="10"/>
      <c r="O94" s="10"/>
    </row>
    <row customFormat="1" r="95" s="5" spans="13:15" x14ac:dyDescent="0.2">
      <c r="M95" s="10"/>
      <c r="N95" s="10"/>
      <c r="O95" s="10"/>
    </row>
    <row customFormat="1" r="96" s="5" spans="13:15" x14ac:dyDescent="0.2">
      <c r="M96" s="10"/>
      <c r="N96" s="10"/>
      <c r="O96" s="10"/>
    </row>
    <row customFormat="1" r="97" s="5" spans="13:15" x14ac:dyDescent="0.2">
      <c r="M97" s="10"/>
      <c r="N97" s="10"/>
      <c r="O97" s="10"/>
    </row>
    <row customFormat="1" r="98" s="5" spans="13:15" x14ac:dyDescent="0.2">
      <c r="M98" s="10"/>
      <c r="N98" s="10"/>
      <c r="O98" s="10"/>
    </row>
    <row customFormat="1" r="99" s="5" spans="13:15" x14ac:dyDescent="0.2">
      <c r="M99" s="10"/>
      <c r="N99" s="10"/>
      <c r="O99" s="10"/>
    </row>
    <row customFormat="1" r="100" s="5" spans="13:15" x14ac:dyDescent="0.2">
      <c r="M100" s="10"/>
      <c r="N100" s="10"/>
      <c r="O100" s="10"/>
    </row>
    <row customFormat="1" r="101" s="5" spans="13:15" x14ac:dyDescent="0.2">
      <c r="M101" s="10"/>
      <c r="N101" s="10"/>
      <c r="O101" s="10"/>
    </row>
    <row customFormat="1" r="102" s="5" spans="13:15" x14ac:dyDescent="0.2">
      <c r="M102" s="10"/>
      <c r="N102" s="10"/>
      <c r="O102" s="10"/>
    </row>
    <row customFormat="1" r="103" s="5" spans="13:15" x14ac:dyDescent="0.2">
      <c r="M103" s="10"/>
      <c r="N103" s="10"/>
      <c r="O103" s="10"/>
    </row>
    <row customFormat="1" r="104" s="5" spans="13:15" x14ac:dyDescent="0.2">
      <c r="M104" s="10"/>
      <c r="N104" s="10"/>
      <c r="O104" s="10"/>
    </row>
    <row customFormat="1" r="105" s="5" spans="13:15" x14ac:dyDescent="0.2">
      <c r="M105" s="10"/>
      <c r="N105" s="10"/>
      <c r="O105" s="10"/>
    </row>
    <row customFormat="1" r="106" s="5" spans="13:15" x14ac:dyDescent="0.2">
      <c r="M106" s="10"/>
      <c r="N106" s="10"/>
      <c r="O106" s="10"/>
    </row>
    <row customFormat="1" r="107" s="5" spans="13:15" x14ac:dyDescent="0.2">
      <c r="M107" s="10"/>
      <c r="N107" s="10"/>
      <c r="O107" s="10"/>
    </row>
    <row customFormat="1" r="108" s="5" spans="13:15" x14ac:dyDescent="0.2">
      <c r="M108" s="10"/>
      <c r="N108" s="10"/>
      <c r="O108" s="10"/>
    </row>
    <row customFormat="1" r="109" s="5" spans="13:15" x14ac:dyDescent="0.2">
      <c r="M109" s="10"/>
      <c r="N109" s="10"/>
      <c r="O109" s="10"/>
    </row>
    <row customFormat="1" r="110" s="5" spans="13:15" x14ac:dyDescent="0.2">
      <c r="M110" s="10"/>
      <c r="N110" s="10"/>
      <c r="O110" s="10"/>
    </row>
  </sheetData>
  <mergeCells count="12">
    <mergeCell ref="C36:D36"/>
    <mergeCell ref="C37:D37"/>
    <mergeCell ref="A42:K42"/>
    <mergeCell ref="E6:E8"/>
    <mergeCell ref="G6:G8"/>
    <mergeCell ref="C29:D29"/>
    <mergeCell ref="C30:D30"/>
    <mergeCell ref="C31:D31"/>
    <mergeCell ref="C32:D32"/>
    <mergeCell ref="C33:D33"/>
    <mergeCell ref="C34:D34"/>
    <mergeCell ref="C35:D35"/>
  </mergeCells>
  <pageMargins bottom="1" footer="0.25" header="0.5" left="0.5" right="0.5" top="0.7"/>
  <pageSetup cellComments="atEnd" orientation="portrait" r:id="rId1"/>
  <headerFooter>
    <oddFooter><![CDATA[&L&8Source:  Council of State Governments - The Book of the States 2015          
Iowa LSA Staff Contact:  Jennifer Acton (515.281.7846) jennifer.acton@legis.iowa.gov
&C&G
&R&G]]></oddFooter>
  </headerFooter>
  <ignoredErrors>
    <ignoredError formula="1" sqref="A17"/>
  </ignoredErrors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21"/>
  <sheetViews>
    <sheetView workbookViewId="0">
      <pane activePane="bottomLeft" state="frozen" topLeftCell="A2" ySplit="1"/>
      <selection activeCell="J29" pane="bottomLeft" sqref="J29"/>
    </sheetView>
  </sheetViews>
  <sheetFormatPr defaultRowHeight="12" x14ac:dyDescent="0.2"/>
  <cols>
    <col min="1" max="1" bestFit="true" customWidth="true" style="58" width="12.0" collapsed="false"/>
    <col min="2" max="2" bestFit="true" customWidth="true" style="48" width="8.42578125" collapsed="false"/>
    <col min="3" max="3" bestFit="true" customWidth="true" style="48" width="27.42578125" collapsed="false"/>
    <col min="4" max="4" bestFit="true" customWidth="true" style="48" width="29.85546875" collapsed="false"/>
    <col min="5" max="5" bestFit="true" customWidth="true" style="48" width="21.42578125" collapsed="false"/>
    <col min="6" max="6" bestFit="true" customWidth="true" style="48" width="19.7109375" collapsed="false"/>
    <col min="7" max="7" bestFit="true" customWidth="true" style="48" width="12.5703125" collapsed="false"/>
    <col min="8" max="8" bestFit="true" customWidth="true" style="48" width="21.0" collapsed="false"/>
    <col min="9" max="9" bestFit="true" customWidth="true" style="48" width="22.42578125" collapsed="false"/>
    <col min="10" max="10" bestFit="true" customWidth="true" style="48" width="22.5703125" collapsed="false"/>
    <col min="11" max="11" bestFit="true" customWidth="true" style="48" width="22.28515625" collapsed="false"/>
    <col min="12" max="12" bestFit="true" customWidth="true" style="48" width="22.42578125" collapsed="false"/>
    <col min="13" max="13" bestFit="true" customWidth="true" style="48" width="22.0" collapsed="false"/>
  </cols>
  <sheetData>
    <row r="1" spans="1:13" x14ac:dyDescent="0.2">
      <c r="A1" s="50" t="s">
        <v>27</v>
      </c>
      <c r="B1" s="22" t="s">
        <v>11</v>
      </c>
      <c r="C1" s="49" t="s">
        <v>30</v>
      </c>
      <c r="D1" s="47" t="s">
        <v>31</v>
      </c>
      <c r="E1" s="49" t="s">
        <v>28</v>
      </c>
      <c r="F1" s="49" t="s">
        <v>29</v>
      </c>
      <c r="G1" s="49" t="s">
        <v>32</v>
      </c>
      <c r="H1" s="52" t="s">
        <v>35</v>
      </c>
      <c r="I1" s="52" t="s">
        <v>36</v>
      </c>
      <c r="J1" s="52" t="s">
        <v>37</v>
      </c>
      <c r="K1" s="52" t="s">
        <v>38</v>
      </c>
      <c r="L1" s="52" t="s">
        <v>39</v>
      </c>
      <c r="M1" s="52" t="s">
        <v>40</v>
      </c>
    </row>
    <row r="2" spans="1:13" x14ac:dyDescent="0.2">
      <c r="A2" s="51">
        <v>2000</v>
      </c>
      <c r="B2" s="7">
        <v>21381</v>
      </c>
      <c r="C2" s="7">
        <v>32974</v>
      </c>
      <c r="D2" s="7">
        <v>32974</v>
      </c>
      <c r="E2" s="7">
        <v>22624</v>
      </c>
      <c r="F2" s="7">
        <v>22624</v>
      </c>
      <c r="G2" s="7">
        <v>32974</v>
      </c>
    </row>
    <row r="3" spans="1:13" x14ac:dyDescent="0.2">
      <c r="A3" s="51">
        <v>2001</v>
      </c>
      <c r="B3" s="7">
        <v>21381</v>
      </c>
      <c r="C3" s="7">
        <v>32974</v>
      </c>
      <c r="D3" s="7">
        <v>32974</v>
      </c>
      <c r="E3" s="7">
        <v>22624</v>
      </c>
      <c r="F3" s="7">
        <v>22624</v>
      </c>
      <c r="G3" s="7">
        <v>32974</v>
      </c>
    </row>
    <row r="4" spans="1:13" x14ac:dyDescent="0.2">
      <c r="A4" s="51">
        <v>2002</v>
      </c>
      <c r="B4" s="7">
        <v>21052</v>
      </c>
      <c r="C4" s="7">
        <v>32467</v>
      </c>
      <c r="D4" s="7">
        <v>32467</v>
      </c>
      <c r="E4" s="7">
        <v>22276</v>
      </c>
      <c r="F4" s="7">
        <v>22276</v>
      </c>
      <c r="G4" s="7">
        <v>32467</v>
      </c>
    </row>
    <row r="5" spans="1:13" x14ac:dyDescent="0.2">
      <c r="A5" s="51">
        <v>2003</v>
      </c>
      <c r="B5" s="7">
        <v>21113</v>
      </c>
      <c r="C5" s="7">
        <v>32562</v>
      </c>
      <c r="D5" s="7">
        <v>32562</v>
      </c>
      <c r="E5" s="7">
        <v>22341</v>
      </c>
      <c r="F5" s="7">
        <v>22341</v>
      </c>
      <c r="G5" s="7">
        <v>32562</v>
      </c>
    </row>
    <row r="6" spans="1:13" x14ac:dyDescent="0.2">
      <c r="A6" s="51">
        <v>2004</v>
      </c>
      <c r="B6" s="7">
        <v>21381</v>
      </c>
      <c r="C6" s="7">
        <v>32974</v>
      </c>
      <c r="D6" s="7">
        <v>32974</v>
      </c>
      <c r="E6" s="7">
        <v>22624</v>
      </c>
      <c r="F6" s="7">
        <v>22624</v>
      </c>
      <c r="G6" s="7">
        <v>32974</v>
      </c>
    </row>
    <row r="7" spans="1:13" x14ac:dyDescent="0.2">
      <c r="A7" s="51">
        <v>2005</v>
      </c>
      <c r="B7" s="7">
        <v>21381</v>
      </c>
      <c r="C7" s="7">
        <v>32974</v>
      </c>
      <c r="D7" s="7">
        <v>32974</v>
      </c>
      <c r="E7" s="7">
        <v>22624</v>
      </c>
      <c r="F7" s="7">
        <v>22624</v>
      </c>
      <c r="G7" s="7">
        <v>32974</v>
      </c>
    </row>
    <row r="8" spans="1:13" x14ac:dyDescent="0.2">
      <c r="A8" s="51">
        <v>2006</v>
      </c>
      <c r="B8" s="7">
        <v>21381</v>
      </c>
      <c r="C8" s="7">
        <v>32974</v>
      </c>
      <c r="D8" s="7">
        <v>32974</v>
      </c>
      <c r="E8" s="7">
        <v>22624</v>
      </c>
      <c r="F8" s="7">
        <v>22624</v>
      </c>
      <c r="G8" s="7">
        <v>32974</v>
      </c>
    </row>
    <row r="9" spans="1:13" x14ac:dyDescent="0.2">
      <c r="A9" s="51">
        <v>2007</v>
      </c>
      <c r="B9" s="7">
        <v>25000</v>
      </c>
      <c r="C9" s="7">
        <v>37500</v>
      </c>
      <c r="D9" s="7">
        <v>37500</v>
      </c>
      <c r="E9" s="7">
        <v>27000</v>
      </c>
      <c r="F9" s="7">
        <v>27000</v>
      </c>
      <c r="G9" s="7">
        <v>37500</v>
      </c>
    </row>
    <row r="10" spans="1:13" x14ac:dyDescent="0.2">
      <c r="A10" s="51">
        <v>2008</v>
      </c>
      <c r="B10" s="7">
        <v>25000</v>
      </c>
      <c r="C10" s="7">
        <v>37500</v>
      </c>
      <c r="D10" s="7">
        <v>37500</v>
      </c>
      <c r="E10" s="7">
        <v>27000</v>
      </c>
      <c r="F10" s="7">
        <v>27000</v>
      </c>
      <c r="G10" s="7">
        <v>37500</v>
      </c>
    </row>
    <row r="11" spans="1:13" x14ac:dyDescent="0.2">
      <c r="A11" s="51">
        <v>2009</v>
      </c>
      <c r="B11" s="7">
        <v>25000</v>
      </c>
      <c r="C11" s="7">
        <v>37500</v>
      </c>
      <c r="D11" s="7">
        <v>37500</v>
      </c>
      <c r="E11" s="7">
        <v>27000</v>
      </c>
      <c r="F11" s="7">
        <v>27000</v>
      </c>
      <c r="G11" s="7">
        <v>37500</v>
      </c>
    </row>
    <row r="12" spans="1:13" x14ac:dyDescent="0.2">
      <c r="A12" s="51">
        <v>2010</v>
      </c>
      <c r="B12" s="7">
        <v>25000</v>
      </c>
      <c r="C12" s="7">
        <v>37500</v>
      </c>
      <c r="D12" s="7">
        <v>37500</v>
      </c>
      <c r="E12" s="7">
        <v>27000</v>
      </c>
      <c r="F12" s="7">
        <v>27000</v>
      </c>
      <c r="G12" s="7">
        <v>37500</v>
      </c>
    </row>
    <row r="13" spans="1:13" x14ac:dyDescent="0.2">
      <c r="A13" s="51">
        <v>2011</v>
      </c>
      <c r="B13" s="7">
        <v>25000</v>
      </c>
      <c r="C13" s="7">
        <v>37500</v>
      </c>
      <c r="D13" s="7">
        <v>37500</v>
      </c>
      <c r="E13" s="7">
        <v>27000</v>
      </c>
      <c r="F13" s="7">
        <v>27000</v>
      </c>
      <c r="G13" s="7">
        <v>37500</v>
      </c>
    </row>
    <row r="14" spans="1:13" x14ac:dyDescent="0.2">
      <c r="A14" s="51">
        <v>2012</v>
      </c>
      <c r="B14" s="7">
        <v>25000</v>
      </c>
      <c r="C14" s="7">
        <v>37500</v>
      </c>
      <c r="D14" s="7">
        <v>37500</v>
      </c>
      <c r="E14" s="7">
        <v>27000</v>
      </c>
      <c r="F14" s="7">
        <v>27000</v>
      </c>
      <c r="G14" s="7">
        <v>37500</v>
      </c>
    </row>
    <row r="15" spans="1:13" x14ac:dyDescent="0.2">
      <c r="A15" s="51">
        <v>2013</v>
      </c>
      <c r="B15" s="7">
        <v>25000</v>
      </c>
      <c r="C15" s="7">
        <v>37500</v>
      </c>
      <c r="D15" s="7">
        <v>37500</v>
      </c>
      <c r="E15" s="7">
        <v>27000</v>
      </c>
      <c r="F15" s="7">
        <v>27000</v>
      </c>
      <c r="G15" s="7">
        <v>37500</v>
      </c>
    </row>
    <row r="16" spans="1:13" x14ac:dyDescent="0.2">
      <c r="A16" s="51">
        <v>2014</v>
      </c>
      <c r="B16" s="7">
        <v>25000</v>
      </c>
      <c r="C16" s="7">
        <v>37500</v>
      </c>
      <c r="D16" s="7">
        <v>37500</v>
      </c>
      <c r="E16" s="7">
        <v>27000</v>
      </c>
      <c r="F16" s="7">
        <v>27000</v>
      </c>
      <c r="G16" s="7">
        <v>37500</v>
      </c>
    </row>
    <row r="17" spans="1:13" x14ac:dyDescent="0.2">
      <c r="A17" s="51">
        <v>2015</v>
      </c>
      <c r="B17" s="7">
        <v>25000</v>
      </c>
      <c r="C17" s="7">
        <v>37500</v>
      </c>
      <c r="D17" s="7">
        <v>37500</v>
      </c>
      <c r="E17" s="7">
        <v>27000</v>
      </c>
      <c r="F17" s="7">
        <v>27000</v>
      </c>
      <c r="G17" s="7">
        <v>37500</v>
      </c>
      <c r="H17" s="9">
        <v>67836</v>
      </c>
      <c r="I17" s="53">
        <v>31141</v>
      </c>
      <c r="J17" s="53">
        <v>35915</v>
      </c>
      <c r="K17" s="53">
        <v>12000</v>
      </c>
      <c r="L17" s="53">
        <v>6000</v>
      </c>
      <c r="M17" s="53">
        <v>50950</v>
      </c>
    </row>
    <row r="18" spans="1:13" x14ac:dyDescent="0.2">
      <c r="A18" s="51">
        <v>2016</v>
      </c>
      <c r="B18" s="7">
        <v>25000</v>
      </c>
      <c r="C18" s="7">
        <v>37500</v>
      </c>
      <c r="D18" s="7">
        <v>37500</v>
      </c>
      <c r="E18" s="7">
        <v>27000</v>
      </c>
      <c r="F18" s="7">
        <v>27000</v>
      </c>
      <c r="G18" s="7">
        <v>37500</v>
      </c>
      <c r="H18" s="48">
        <v>67836</v>
      </c>
      <c r="I18" s="48">
        <v>31141</v>
      </c>
      <c r="J18" s="48">
        <v>35915</v>
      </c>
      <c r="K18" s="48">
        <v>12000</v>
      </c>
      <c r="L18" s="48">
        <v>6000</v>
      </c>
      <c r="M18" s="48">
        <v>50950</v>
      </c>
    </row>
    <row r="19" spans="1:13" x14ac:dyDescent="0.2">
      <c r="A19" s="58">
        <v>2017</v>
      </c>
      <c r="B19" s="48">
        <v>25000</v>
      </c>
      <c r="C19" s="48">
        <v>37500</v>
      </c>
      <c r="D19" s="48">
        <v>37500</v>
      </c>
      <c r="E19" s="48">
        <v>27000</v>
      </c>
      <c r="F19" s="48">
        <v>27000</v>
      </c>
      <c r="G19" s="48">
        <v>37500</v>
      </c>
      <c r="H19" s="48">
        <v>67836</v>
      </c>
      <c r="I19" s="48">
        <v>31141</v>
      </c>
      <c r="J19" s="48">
        <v>35915</v>
      </c>
      <c r="K19" s="48">
        <v>12000</v>
      </c>
      <c r="L19" s="48">
        <v>6000</v>
      </c>
      <c r="M19" s="48">
        <v>50950</v>
      </c>
    </row>
    <row r="20" spans="1:13" x14ac:dyDescent="0.2">
      <c r="A20" s="58">
        <v>2018</v>
      </c>
      <c r="B20" s="48">
        <v>25000</v>
      </c>
      <c r="C20" s="48">
        <v>37500</v>
      </c>
      <c r="D20" s="48">
        <v>37500</v>
      </c>
      <c r="E20" s="48">
        <v>27000</v>
      </c>
      <c r="F20" s="48">
        <v>27000</v>
      </c>
      <c r="G20" s="48">
        <v>37500</v>
      </c>
      <c r="H20" s="48">
        <v>67836</v>
      </c>
      <c r="I20" s="48">
        <v>45000</v>
      </c>
      <c r="J20" s="48">
        <v>35915</v>
      </c>
      <c r="K20" s="48">
        <v>12000</v>
      </c>
      <c r="L20" s="48">
        <v>6000</v>
      </c>
      <c r="M20" s="48">
        <v>50950</v>
      </c>
    </row>
    <row r="21" spans="1:13" x14ac:dyDescent="0.2">
      <c r="M21" s="48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 x14ac:dyDescent="0.2"/>
  <cols>
    <col min="1" max="1" bestFit="true" customWidth="true" style="55" width="30.42578125" collapsed="false"/>
    <col min="2" max="2" bestFit="true" customWidth="true" style="55" width="52.28515625" collapsed="false"/>
    <col min="3" max="4" style="55" width="9.140625" collapsed="false"/>
    <col min="5" max="5" customWidth="true" style="55" width="31.7109375" collapsed="false"/>
    <col min="6" max="8" style="55" width="9.140625" collapsed="false"/>
    <col min="9" max="9" customWidth="true" hidden="true" style="55" width="0.0" collapsed="false"/>
    <col min="10" max="16384" style="55" width="9.140625" collapsed="false"/>
  </cols>
  <sheetData>
    <row r="1" spans="1:9" x14ac:dyDescent="0.2">
      <c r="A1" s="55" t="s">
        <v>42</v>
      </c>
      <c r="B1" s="56"/>
      <c r="I1" s="55" t="s">
        <v>43</v>
      </c>
    </row>
    <row r="2" spans="1:9" x14ac:dyDescent="0.2">
      <c r="A2" s="55" t="s">
        <v>33</v>
      </c>
      <c r="B2" s="56"/>
      <c r="I2" s="55" t="s">
        <v>44</v>
      </c>
    </row>
    <row r="3" spans="1:9" x14ac:dyDescent="0.2">
      <c r="A3" s="55" t="s">
        <v>34</v>
      </c>
      <c r="B3" s="55" t="s">
        <v>43</v>
      </c>
      <c r="I3" s="55" t="s">
        <v>45</v>
      </c>
    </row>
    <row r="4" spans="1:9" x14ac:dyDescent="0.2">
      <c r="A4" s="55" t="s">
        <v>46</v>
      </c>
      <c r="B4" s="57"/>
      <c r="I4" s="55" t="s">
        <v>47</v>
      </c>
    </row>
    <row r="5" spans="1:9" x14ac:dyDescent="0.2">
      <c r="E5" s="56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2007-01-12T16:41:53Z</dcterms:created>
  <dc:creator>Guanci, Michael [LEGIS]</dc:creator>
  <cp:lastModifiedBy>Acton, Jennifer [LEGIS]</cp:lastModifiedBy>
  <cp:lastPrinted>2018-07-31T17:45:36Z</cp:lastPrinted>
  <dcterms:modified xsi:type="dcterms:W3CDTF">2018-11-01T20:53:27Z</dcterms:modified>
</cp:coreProperties>
</file>