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+xml" PartName="/xl/drawings/drawing4.xml"/>
  <Override ContentType="application/vnd.openxmlformats-officedocument.drawingml.chartshapes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\\legislature.intranet\prod\LINC\LINCCLIENT\users\temp\Michael.Guanci\"/>
    </mc:Choice>
  </mc:AlternateContent>
  <bookViews>
    <workbookView windowHeight="3390" windowWidth="8115" xWindow="480" yWindow="300"/>
  </bookViews>
  <sheets>
    <sheet name="Factbook" r:id="rId1" sheetId="1" state="veryHidden"/>
    <sheet name="Data" r:id="rId2" sheetId="2"/>
    <sheet name="Notes" r:id="rId3" sheetId="4" state="veryHidden"/>
    <sheet name="ChartDataDONOTPUBLISH" r:id="rId4" sheetId="6" state="veryHidden"/>
  </sheets>
  <definedNames>
    <definedName localSheetId="3" name="_xlnm.Print_Area">ChartDataDONOTPUBLISH!$A$1:$U$36</definedName>
  </definedNames>
  <calcPr calcId="162913"/>
</workbook>
</file>

<file path=xl/calcChain.xml><?xml version="1.0" encoding="utf-8"?>
<calcChain xmlns="http://schemas.openxmlformats.org/spreadsheetml/2006/main">
  <c i="2" l="1" r="K33"/>
  <c i="2" r="K34"/>
  <c i="2" r="K35"/>
  <c i="2" r="K36"/>
  <c i="2" r="K37"/>
  <c i="2" r="K38"/>
  <c i="2" r="K39"/>
  <c i="2" r="K40"/>
  <c i="2" r="K41"/>
  <c i="2" r="K42"/>
  <c i="2" r="K43"/>
  <c i="2" r="K44"/>
  <c i="2" r="K45"/>
  <c i="2" r="K46"/>
  <c i="2" r="K47"/>
  <c i="2" r="K48"/>
  <c i="2" r="K49"/>
  <c i="2" r="K50"/>
  <c i="2" r="K51"/>
  <c i="2" r="K52"/>
  <c i="2" r="K53"/>
  <c i="2" r="K54"/>
  <c i="2" r="K55"/>
  <c i="2" r="K56"/>
  <c i="2" r="K57"/>
  <c i="2" r="K58"/>
  <c i="2" r="K59"/>
  <c i="2" r="K60"/>
  <c i="2" r="K61"/>
  <c i="2" r="K62"/>
  <c i="2" r="K63"/>
  <c i="2" r="K64"/>
  <c i="2" r="K65"/>
  <c i="2" r="K66"/>
  <c i="2" r="K67"/>
  <c i="2" r="K68"/>
  <c i="2" r="K69"/>
  <c i="2" r="K70"/>
  <c i="2" r="K71"/>
  <c i="2" r="K72"/>
  <c i="2" r="K73"/>
  <c i="2" r="K74"/>
  <c i="2" r="K75"/>
  <c i="2" r="K76"/>
  <c i="2" r="K77"/>
  <c i="2" r="K78"/>
  <c i="2" r="K79"/>
  <c i="2" r="K80"/>
  <c i="2" r="K81"/>
  <c i="2" r="K82"/>
  <c i="2" r="K83"/>
  <c i="2" r="K84"/>
  <c i="2" r="K85"/>
  <c i="2" r="K86"/>
  <c i="2" r="K87"/>
  <c i="2" r="K88"/>
  <c i="2" r="K89"/>
  <c i="2" r="K90"/>
  <c i="2" r="K91"/>
  <c i="2" r="K92"/>
  <c i="2" r="K93"/>
  <c i="2" r="K94"/>
  <c i="2" r="K95"/>
  <c i="2" r="K96"/>
  <c i="2" r="K97"/>
  <c i="2" r="K98"/>
  <c i="2" r="K99"/>
  <c i="2" r="K100"/>
  <c i="2" r="K101"/>
  <c i="2" r="K102"/>
  <c i="2" r="K103"/>
  <c i="2" r="K104"/>
  <c i="2" r="K105"/>
  <c i="2" r="K106"/>
  <c i="2" r="K107"/>
  <c i="2" r="K108"/>
  <c i="2" r="K109"/>
  <c i="2" r="K110"/>
  <c i="2" r="K111"/>
  <c i="2" r="K112"/>
  <c i="2" r="K113"/>
  <c i="2" r="K114"/>
  <c i="2" r="K115"/>
  <c i="2" r="K116"/>
  <c i="2" r="K117"/>
  <c i="2" r="K118"/>
  <c i="2" r="K119"/>
  <c i="2" r="K120"/>
  <c i="2" r="K121"/>
  <c i="2" r="K122"/>
  <c i="2" r="K123"/>
  <c i="2" r="K124"/>
  <c i="2" r="K125"/>
  <c i="2" r="K126"/>
  <c i="2" r="K127"/>
  <c i="2" r="K128"/>
  <c i="2" r="K129"/>
  <c i="2" r="K130"/>
  <c i="2" r="K131"/>
  <c i="2" r="K132"/>
  <c i="2" r="K133"/>
  <c i="2" r="K134"/>
  <c i="2" r="K135"/>
  <c i="2" r="K136"/>
  <c i="2" r="K137"/>
  <c i="2" r="K138"/>
  <c i="2" r="K139"/>
  <c i="2" r="K140"/>
  <c i="2" r="K141"/>
  <c i="2" r="K142"/>
  <c i="2" r="K143"/>
  <c i="2" r="K144"/>
  <c i="2" r="K145"/>
  <c i="2" r="K146"/>
  <c i="2" r="K147"/>
  <c i="2" r="K148"/>
  <c i="2" r="K149"/>
  <c i="2" r="K150"/>
  <c i="2" r="K151"/>
  <c i="2" r="K152"/>
  <c i="2" r="K153"/>
  <c i="2" r="K154"/>
  <c i="2" r="K155"/>
  <c i="2" r="K156"/>
  <c i="2" r="K157"/>
  <c i="2" r="K158"/>
  <c i="2" r="K159"/>
  <c i="2" r="K160"/>
  <c i="2" r="K161"/>
  <c i="2" r="K162"/>
  <c i="2" r="K163"/>
  <c i="2" r="K164"/>
  <c i="2" r="K165"/>
  <c i="2" r="K166"/>
  <c i="2" r="K167"/>
  <c i="2" r="K168"/>
  <c i="2" r="K169"/>
  <c i="2" r="K170"/>
  <c i="2" r="K171"/>
  <c i="2" r="K172"/>
  <c i="2" r="K173"/>
  <c i="2" r="K174"/>
  <c i="2" r="K175"/>
  <c i="2" r="K176"/>
  <c i="2" r="K177"/>
  <c i="2" r="K178"/>
  <c i="2" r="K179"/>
  <c i="2" r="K180"/>
  <c i="2" r="K181"/>
  <c i="2" r="K182"/>
  <c i="2" r="K183"/>
  <c i="2" r="K184"/>
  <c i="2" r="K185"/>
  <c i="2" r="K186"/>
  <c i="2" r="K187"/>
  <c i="2" r="K188"/>
  <c i="2" r="K189"/>
  <c i="2" r="K190"/>
  <c i="2" r="K191"/>
  <c i="2" r="K192"/>
  <c i="2" r="K193"/>
  <c i="2" r="K194"/>
  <c i="2" r="K195"/>
  <c i="6" l="1" r="BE24"/>
  <c i="2" r="I25"/>
  <c i="2" r="I26"/>
  <c i="2" r="I27"/>
  <c i="2" r="I28"/>
  <c i="2" r="I29"/>
  <c i="2" r="I30"/>
  <c i="2" r="I31"/>
  <c i="2" r="I32"/>
  <c i="2" r="I33"/>
  <c i="2" r="I34"/>
  <c i="2" r="I35"/>
  <c i="2" r="I36"/>
  <c i="2" r="I37"/>
  <c i="2" r="I38"/>
  <c i="2" r="I39"/>
  <c i="2" r="I40"/>
  <c i="2" r="I41"/>
  <c i="2" r="I42"/>
  <c i="2" r="I43"/>
  <c i="2" r="I44"/>
  <c i="2" r="I45"/>
  <c i="2" r="I46"/>
  <c i="2" r="I47"/>
  <c i="2" r="I48"/>
  <c i="2" r="I49"/>
  <c i="2" r="I50"/>
  <c i="2" r="I51"/>
  <c i="2" r="I52"/>
  <c i="2" r="I53"/>
  <c i="2" r="I54"/>
  <c i="2" r="I55"/>
  <c i="2" r="I56"/>
  <c i="2" r="I57"/>
  <c i="2" r="I58"/>
  <c i="2" r="I59"/>
  <c i="2" r="I60"/>
  <c i="2" r="I61"/>
  <c i="2" r="I62"/>
  <c i="2" r="I63"/>
  <c i="2" r="I64"/>
  <c i="2" r="I65"/>
  <c i="2" r="I66"/>
  <c i="2" r="I67"/>
  <c i="2" r="I68"/>
  <c i="2" r="I69"/>
  <c i="2" r="I70"/>
  <c i="2" r="I71"/>
  <c i="2" r="I72"/>
  <c i="2" r="I73"/>
  <c i="2" r="I74"/>
  <c i="2" r="I75"/>
  <c i="2" r="I76"/>
  <c i="2" r="I77"/>
  <c i="2" r="I78"/>
  <c i="2" r="I79"/>
  <c i="2" r="I80"/>
  <c i="2" r="I81"/>
  <c i="2" r="I82"/>
  <c i="2" r="I83"/>
  <c i="2" r="I84"/>
  <c i="2" r="I85"/>
  <c i="2" r="I86"/>
  <c i="2" r="I87"/>
  <c i="2" r="I88"/>
  <c i="2" r="I89"/>
  <c i="2" r="I90"/>
  <c i="2" r="I91"/>
  <c i="2" r="I92"/>
  <c i="2" r="I93"/>
  <c i="2" r="I94"/>
  <c i="2" r="I95"/>
  <c i="2" r="I96"/>
  <c i="2" r="I97"/>
  <c i="2" r="I98"/>
  <c i="2" r="I99"/>
  <c i="2" r="I100"/>
  <c i="2" r="I101"/>
  <c i="2" r="I102"/>
  <c i="2" r="I103"/>
  <c i="2" r="I104"/>
  <c i="2" r="I105"/>
  <c i="2" r="I106"/>
  <c i="2" r="I107"/>
  <c i="2" r="I108"/>
  <c i="2" r="I109"/>
  <c i="2" r="I110"/>
  <c i="2" r="I111"/>
  <c i="2" r="I112"/>
  <c i="2" r="I113"/>
  <c i="2" r="I114"/>
  <c i="2" r="I115"/>
  <c i="2" r="I116"/>
  <c i="2" r="I117"/>
  <c i="2" r="I118"/>
  <c i="2" r="I119"/>
  <c i="2" r="I120"/>
  <c i="2" r="I121"/>
  <c i="2" r="I122"/>
  <c i="2" r="I123"/>
  <c i="2" r="I124"/>
  <c i="2" r="I125"/>
  <c i="2" r="I126"/>
  <c i="2" r="I127"/>
  <c i="2" r="I128"/>
  <c i="2" r="I129"/>
  <c i="2" r="I130"/>
  <c i="2" r="I131"/>
  <c i="2" r="I132"/>
  <c i="2" r="I133"/>
  <c i="2" r="I134"/>
  <c i="2" r="I135"/>
  <c i="2" r="I136"/>
  <c i="2" r="I137"/>
  <c i="2" r="I138"/>
  <c i="2" r="I139"/>
  <c i="2" r="I140"/>
  <c i="2" r="I141"/>
  <c i="2" r="I142"/>
  <c i="2" r="I143"/>
  <c i="2" r="I144"/>
  <c i="2" r="I145"/>
  <c i="2" r="I146"/>
  <c i="2" r="I147"/>
  <c i="2" r="I148"/>
  <c i="2" r="I149"/>
  <c i="2" r="I150"/>
  <c i="2" r="I151"/>
  <c i="2" r="I152"/>
  <c i="2" r="I153"/>
  <c i="2" r="I154"/>
  <c i="2" r="I155"/>
  <c i="2" r="I156"/>
  <c i="2" r="I157"/>
  <c i="2" r="I158"/>
  <c i="2" r="I159"/>
  <c i="2" r="I160"/>
  <c i="2" r="I161"/>
  <c i="2" r="I162"/>
  <c i="2" r="I163"/>
  <c i="2" r="I164"/>
  <c i="2" r="I165"/>
  <c i="2" r="I166"/>
  <c i="2" r="I167"/>
  <c i="2" r="I168"/>
  <c i="2" r="I169"/>
  <c i="2" r="I170"/>
  <c i="2" r="I171"/>
  <c i="2" r="I172"/>
  <c i="2" r="I173"/>
  <c i="2" r="I174"/>
  <c i="2" r="I175"/>
  <c i="2" r="I176"/>
  <c i="2" r="I177"/>
  <c i="2" r="I178"/>
  <c i="2" r="I179"/>
  <c i="2" r="I180"/>
  <c i="2" r="I181"/>
  <c i="2" r="I182"/>
  <c i="2" r="I183"/>
  <c i="2" r="I184"/>
  <c i="2" r="I185"/>
  <c i="2" r="I186"/>
  <c i="2" r="I187"/>
  <c i="2" r="I188"/>
  <c i="2" r="I189"/>
  <c i="2" r="I190"/>
  <c i="2" r="I191"/>
  <c i="2" r="I192"/>
  <c i="2" r="I193"/>
  <c i="2" r="I194"/>
  <c i="2" r="I195"/>
  <c i="2" r="I196"/>
  <c i="2" r="I197"/>
  <c i="2" r="I198"/>
  <c i="2" r="I199"/>
  <c i="2" r="I200"/>
  <c i="2" r="I201"/>
  <c i="2" r="I202"/>
  <c i="2" r="I203"/>
  <c i="2" r="I204"/>
  <c i="2" r="I205"/>
  <c i="2" r="I20"/>
  <c i="6" r="BC24"/>
  <c i="6" r="BA24"/>
  <c i="6" r="AY24"/>
  <c i="6" r="AW24"/>
  <c i="6" r="AU24"/>
  <c i="6" r="AS24"/>
  <c i="6" l="1" r="BE20"/>
  <c i="6" r="BE21"/>
  <c i="6" r="BE22"/>
  <c i="6" r="BE23"/>
  <c i="6" r="BC20"/>
  <c i="6" r="BC21"/>
  <c i="6" r="BC22"/>
  <c i="6" r="BC23"/>
  <c i="6" r="BA20"/>
  <c i="6" r="BA21"/>
  <c i="6" r="BA22"/>
  <c i="6" r="BA23"/>
  <c i="6" r="AY20"/>
  <c i="6" r="AY21"/>
  <c i="6" r="AY22"/>
  <c i="6" r="AY23"/>
  <c i="6" r="AW20"/>
  <c i="6" r="AW21"/>
  <c i="6" r="AW22"/>
  <c i="6" r="AW23"/>
  <c i="6" r="AU20"/>
  <c i="6" r="AU21"/>
  <c i="6" r="AU22"/>
  <c i="6" r="AU23"/>
  <c i="6" r="AS20"/>
  <c i="6" r="AS21"/>
  <c i="6" r="AS22"/>
  <c i="6" r="AS23"/>
  <c i="6" r="AP19"/>
  <c i="6" r="AP18"/>
  <c i="6" r="AP17"/>
  <c i="6" r="AP16"/>
  <c i="6" r="AP15"/>
  <c i="6" r="AP14"/>
  <c i="6" r="BE4"/>
  <c i="6" r="C6"/>
  <c i="6" r="E6"/>
  <c i="6" r="G6"/>
  <c i="6" r="I6"/>
  <c i="6" r="K6"/>
  <c i="6" r="M6"/>
  <c i="6" r="O6"/>
  <c i="6" r="S6"/>
  <c i="6" r="C7"/>
  <c i="6" r="E7"/>
  <c i="6" r="G7"/>
  <c i="6" r="I7"/>
  <c i="6" r="K7"/>
  <c i="6" r="M7"/>
  <c i="6" r="O7"/>
  <c i="6" r="S7"/>
  <c i="6" r="C8"/>
  <c i="6" r="E8"/>
  <c i="6" r="G8"/>
  <c i="6" r="I8"/>
  <c i="6" r="K8"/>
  <c i="6" r="M8"/>
  <c i="6" r="O8"/>
  <c i="6" r="S8"/>
  <c i="6" r="C9"/>
  <c i="6" r="E9"/>
  <c i="6" r="G9"/>
  <c i="6" r="I9"/>
  <c i="6" r="K9"/>
  <c i="6" r="M9"/>
  <c i="6" r="O9"/>
  <c i="6" r="S9"/>
  <c i="6" r="A10"/>
  <c i="6" r="C10" s="1"/>
  <c i="6" r="A11"/>
  <c i="6" r="E11" s="1"/>
  <c i="6" r="A12"/>
  <c i="6" r="G12" s="1"/>
  <c i="6" r="A13"/>
  <c i="6" r="G13" s="1"/>
  <c i="6" r="A14"/>
  <c i="6" r="C14" s="1"/>
  <c i="6" r="A15"/>
  <c i="6" r="E15" s="1"/>
  <c i="6" r="A34"/>
  <c i="6" r="O34" s="1"/>
  <c i="6" r="A33"/>
  <c i="6" r="O33" s="1"/>
  <c i="6" r="A32"/>
  <c i="6" r="O32" s="1"/>
  <c i="6" r="A31"/>
  <c i="6" r="O31" s="1"/>
  <c i="6" r="A30"/>
  <c i="6" r="O30" s="1"/>
  <c i="6" r="A29"/>
  <c i="6" r="O29" s="1"/>
  <c i="6" r="A28"/>
  <c i="6" r="O28" s="1"/>
  <c i="6" r="A27"/>
  <c i="6" r="O27" s="1"/>
  <c i="6" r="A26"/>
  <c i="6" r="O26" s="1"/>
  <c i="6" r="A25"/>
  <c i="6" r="O25" s="1"/>
  <c i="6" r="A24"/>
  <c i="6" r="O24" s="1"/>
  <c i="6" r="A23"/>
  <c i="6" r="O23" s="1"/>
  <c i="6" r="A22"/>
  <c i="6" r="O22" s="1"/>
  <c i="6" r="A21"/>
  <c i="6" r="O21" s="1"/>
  <c i="6" r="A20"/>
  <c i="6" r="O20" s="1"/>
  <c i="6" r="A19"/>
  <c i="6" r="O19" s="1"/>
  <c i="6" r="A18"/>
  <c i="6" r="O18" s="1"/>
  <c i="6" r="A17"/>
  <c i="6" r="I17" s="1"/>
  <c i="6" r="A16"/>
  <c i="6" r="AT16" s="1"/>
  <c i="6" r="AU16" s="1"/>
  <c i="6" l="1" r="K13"/>
  <c i="6" r="AV14"/>
  <c i="6" r="AW14" s="1"/>
  <c i="6" r="AV16"/>
  <c i="6" r="AW16" s="1"/>
  <c i="6" r="BB14"/>
  <c i="6" r="BC14" s="1"/>
  <c i="6" r="BB16"/>
  <c i="6" r="BC16" s="1"/>
  <c i="6" r="BD14"/>
  <c i="6" r="BE14" s="1"/>
  <c i="6" r="BD16"/>
  <c i="6" r="BE16" s="1"/>
  <c i="6" r="AT19"/>
  <c i="6" r="AU19" s="1"/>
  <c i="6" r="BB19"/>
  <c i="6" r="BC19" s="1"/>
  <c i="6" r="AT15"/>
  <c i="6" r="AU15" s="1"/>
  <c i="6" r="AT17"/>
  <c i="6" r="AU17" s="1"/>
  <c i="6" r="BB15"/>
  <c i="6" r="BC15" s="1"/>
  <c i="6" r="AV17"/>
  <c i="6" r="AW17" s="1"/>
  <c i="6" r="BB17"/>
  <c i="6" r="BC17" s="1"/>
  <c i="6" r="AT14"/>
  <c i="6" r="AU14" s="1"/>
  <c i="6" r="BD17"/>
  <c i="6" r="BE17" s="1"/>
  <c i="6" r="AV15"/>
  <c i="6" r="AW15" s="1"/>
  <c i="6" r="AV18"/>
  <c i="6" r="AW18" s="1"/>
  <c i="6" r="AV19"/>
  <c i="6" r="AW19" s="1"/>
  <c i="6" r="AX14"/>
  <c i="6" r="AY14" s="1"/>
  <c i="6" r="AX15"/>
  <c i="6" r="AY15" s="1"/>
  <c i="6" r="AX16"/>
  <c i="6" r="AY16" s="1"/>
  <c i="6" r="AX17"/>
  <c i="6" r="AY17" s="1"/>
  <c i="6" r="AX18"/>
  <c i="6" r="AY18" s="1"/>
  <c i="6" r="AX19"/>
  <c i="6" r="AY19" s="1"/>
  <c i="6" r="AT18"/>
  <c i="6" r="AU18" s="1"/>
  <c i="6" r="BB18"/>
  <c i="6" r="BC18" s="1"/>
  <c i="6" r="BD15"/>
  <c i="6" r="BE15" s="1"/>
  <c i="6" r="BD18"/>
  <c i="6" r="BE18" s="1"/>
  <c i="6" r="BD19"/>
  <c i="6" r="BE19" s="1"/>
  <c i="6" r="AR14"/>
  <c i="6" r="AS14" s="1"/>
  <c i="6" r="AZ14"/>
  <c i="6" r="BA14" s="1"/>
  <c i="6" r="AR15"/>
  <c i="6" r="AS15" s="1"/>
  <c i="6" r="AZ15"/>
  <c i="6" r="BA15" s="1"/>
  <c i="6" r="AR16"/>
  <c i="6" r="AS16" s="1"/>
  <c i="6" r="AZ16"/>
  <c i="6" r="BA16" s="1"/>
  <c i="6" r="AR17"/>
  <c i="6" r="AS17" s="1"/>
  <c i="6" r="AZ17"/>
  <c i="6" r="BA17" s="1"/>
  <c i="6" r="AR18"/>
  <c i="6" r="AS18" s="1"/>
  <c i="6" r="AZ18"/>
  <c i="6" r="BA18" s="1"/>
  <c i="6" r="AR19"/>
  <c i="6" r="AS19" s="1"/>
  <c i="6" r="AZ19"/>
  <c i="6" r="BA19" s="1"/>
  <c i="6" r="E13"/>
  <c i="6" r="C11"/>
  <c i="6" r="M13"/>
  <c i="6" r="C13"/>
  <c i="6" r="E12"/>
  <c i="6" r="S13"/>
  <c i="6" r="I13"/>
  <c i="6" r="S12"/>
  <c i="6" r="S11"/>
  <c i="6" r="K12"/>
  <c i="6" r="O13"/>
  <c i="6" r="I12"/>
  <c i="6" r="I14"/>
  <c i="6" r="M12"/>
  <c i="6" r="C12"/>
  <c i="6" r="K11"/>
  <c i="6" r="I15"/>
  <c i="6" r="I11"/>
  <c i="6" r="I10"/>
  <c i="6" r="O14"/>
  <c i="6" r="G14"/>
  <c i="6" r="O10"/>
  <c i="6" r="G10"/>
  <c i="6" r="S15"/>
  <c i="6" r="M14"/>
  <c i="6" r="E14"/>
  <c i="6" r="O11"/>
  <c i="6" r="G11"/>
  <c i="6" r="M10"/>
  <c i="6" r="E10"/>
  <c i="6" r="K15"/>
  <c i="6" r="S14"/>
  <c i="6" r="K14"/>
  <c i="6" r="O12"/>
  <c i="6" r="M11"/>
  <c i="6" r="S10"/>
  <c i="6" r="K10"/>
  <c i="6" r="G15"/>
  <c i="6" r="O15"/>
  <c i="6" r="C15"/>
  <c i="6" r="M15"/>
  <c i="6" r="O17"/>
  <c i="6" r="G17"/>
  <c i="6" r="M17"/>
  <c i="6" r="E17"/>
  <c i="6" r="S17"/>
  <c i="6" r="K17"/>
  <c i="6" r="C17"/>
  <c i="6" r="O16"/>
  <c i="6" r="G16"/>
  <c i="6" r="M16"/>
  <c i="6" r="E16"/>
  <c i="6" r="S16"/>
  <c i="6" r="K16"/>
  <c i="6" r="C16"/>
  <c i="6" r="I16"/>
  <c i="6" r="I22"/>
  <c i="6" r="I27"/>
  <c i="6" r="I31"/>
  <c i="6" r="I32"/>
  <c i="6" r="I33"/>
  <c i="6" r="Q33"/>
  <c i="6" r="I34"/>
  <c i="6" r="Q34"/>
  <c i="6" r="I18"/>
  <c i="6" r="I23"/>
  <c i="6" r="I24"/>
  <c i="6" r="I30"/>
  <c i="6" r="C18"/>
  <c i="6" r="K18"/>
  <c i="6" r="S18"/>
  <c i="6" r="C19"/>
  <c i="6" r="K19"/>
  <c i="6" r="S19"/>
  <c i="6" r="C20"/>
  <c i="6" r="K20"/>
  <c i="6" r="S20"/>
  <c i="6" r="C21"/>
  <c i="6" r="K21"/>
  <c i="6" r="S21"/>
  <c i="6" r="C22"/>
  <c i="6" r="K22"/>
  <c i="6" r="S22"/>
  <c i="6" r="C23"/>
  <c i="6" r="K23"/>
  <c i="6" r="S23"/>
  <c i="6" r="C24"/>
  <c i="6" r="K24"/>
  <c i="6" r="S24"/>
  <c i="6" r="C25"/>
  <c i="6" r="K25"/>
  <c i="6" r="S25"/>
  <c i="6" r="C26"/>
  <c i="6" r="K26"/>
  <c i="6" r="S26"/>
  <c i="6" r="C27"/>
  <c i="6" r="K27"/>
  <c i="6" r="S27"/>
  <c i="6" r="C28"/>
  <c i="6" r="K28"/>
  <c i="6" r="S28"/>
  <c i="6" r="C29"/>
  <c i="6" r="K29"/>
  <c i="6" r="S29"/>
  <c i="6" r="C30"/>
  <c i="6" r="K30"/>
  <c i="6" r="S30"/>
  <c i="6" r="C31"/>
  <c i="6" r="K31"/>
  <c i="6" r="S31"/>
  <c i="6" r="C32"/>
  <c i="6" r="K32"/>
  <c i="6" r="S32"/>
  <c i="6" r="C33"/>
  <c i="6" r="K33"/>
  <c i="6" r="S33"/>
  <c i="6" r="C34"/>
  <c i="6" r="K34"/>
  <c i="6" r="S34"/>
  <c i="6" r="I25"/>
  <c i="6" r="I26"/>
  <c i="6" r="E18"/>
  <c i="6" r="M18"/>
  <c i="6" r="E19"/>
  <c i="6" r="M19"/>
  <c i="6" r="E20"/>
  <c i="6" r="M20"/>
  <c i="6" r="E21"/>
  <c i="6" r="M21"/>
  <c i="6" r="E22"/>
  <c i="6" r="M22"/>
  <c i="6" r="E23"/>
  <c i="6" r="M23"/>
  <c i="6" r="E24"/>
  <c i="6" r="M24"/>
  <c i="6" r="E25"/>
  <c i="6" r="M25"/>
  <c i="6" r="E26"/>
  <c i="6" r="M26"/>
  <c i="6" r="E27"/>
  <c i="6" r="M27"/>
  <c i="6" r="E28"/>
  <c i="6" r="M28"/>
  <c i="6" r="E29"/>
  <c i="6" r="M29"/>
  <c i="6" r="E30"/>
  <c i="6" r="M30"/>
  <c i="6" r="E31"/>
  <c i="6" r="M31"/>
  <c i="6" r="E32"/>
  <c i="6" r="M32"/>
  <c i="6" r="E33"/>
  <c i="6" r="M33"/>
  <c i="6" r="E34"/>
  <c i="6" r="M34"/>
  <c i="6" r="I19"/>
  <c i="6" r="I20"/>
  <c i="6" r="I21"/>
  <c i="6" r="I28"/>
  <c i="6" r="I29"/>
  <c i="6" r="G18"/>
  <c i="6" r="G19"/>
  <c i="6" r="G20"/>
  <c i="6" r="G21"/>
  <c i="6" r="G22"/>
  <c i="6" r="G23"/>
  <c i="6" r="G24"/>
  <c i="6" r="G25"/>
  <c i="6" r="G26"/>
  <c i="6" r="G27"/>
  <c i="6" r="G28"/>
  <c i="6" r="G29"/>
  <c i="6" r="G30"/>
  <c i="6" r="G31"/>
  <c i="6" r="G32"/>
  <c i="6" r="G33"/>
  <c i="6" r="G34"/>
  <c i="2" l="1" r="K17"/>
  <c i="6" r="U20" s="1"/>
  <c i="2" r="K30"/>
  <c i="2" r="K31"/>
  <c i="2" r="K32"/>
  <c i="2" r="I3"/>
  <c i="6" r="Q7" s="1"/>
  <c i="2" r="I4"/>
  <c i="6" r="Q8" s="1"/>
  <c i="2" r="I5"/>
  <c i="6" r="Q9" s="1"/>
  <c i="2" r="I6"/>
  <c i="2" r="K6" s="1"/>
  <c i="2" r="I7"/>
  <c i="6" r="Q10" s="1"/>
  <c i="2" r="I8"/>
  <c i="6" r="Q11" s="1"/>
  <c i="2" r="I9"/>
  <c i="6" r="Q12" s="1"/>
  <c i="2" r="I10"/>
  <c i="6" r="Q13" s="1"/>
  <c i="2" r="I11"/>
  <c i="6" r="Q14" s="1"/>
  <c i="2" r="I12"/>
  <c i="6" r="Q15" s="1"/>
  <c i="2" r="I13"/>
  <c i="6" r="Q16" s="1"/>
  <c i="2" r="I14"/>
  <c i="6" r="Q17" s="1"/>
  <c i="2" r="I15"/>
  <c i="6" r="Q18" s="1"/>
  <c i="2" r="I16"/>
  <c i="6" r="Q19" s="1"/>
  <c i="2" r="I17"/>
  <c i="6" r="Q20" s="1"/>
  <c i="2" r="I18"/>
  <c i="6" r="Q21" s="1"/>
  <c i="2" r="I19"/>
  <c i="6" r="Q22" s="1"/>
  <c i="6" r="Q23"/>
  <c i="2" r="I21"/>
  <c i="6" r="Q24" s="1"/>
  <c i="2" r="I22"/>
  <c i="6" r="Q25" s="1"/>
  <c i="2" r="I23"/>
  <c i="6" r="Q26" s="1"/>
  <c i="2" r="I24"/>
  <c i="6" r="Q27" s="1"/>
  <c i="6" r="Q28"/>
  <c i="6" r="Q29"/>
  <c i="6" r="Q30"/>
  <c i="6" r="Q31"/>
  <c i="6" r="Q32"/>
  <c i="2" r="I2"/>
  <c i="6" r="Q6" s="1"/>
  <c i="6" l="1" r="U33"/>
  <c i="6" r="U34"/>
  <c i="2" r="K29"/>
  <c i="6" r="U32" s="1"/>
  <c i="2" r="K13"/>
  <c i="6" r="U16" s="1"/>
  <c i="2" r="K25"/>
  <c i="6" r="U28" s="1"/>
  <c i="2" r="K9"/>
  <c i="6" r="U12" s="1"/>
  <c i="2" r="K21"/>
  <c i="6" r="U24" s="1"/>
  <c i="2" r="K5"/>
  <c i="6" r="U9" s="1"/>
  <c i="2" r="K24"/>
  <c i="6" r="U27" s="1"/>
  <c i="2" r="K16"/>
  <c i="6" r="U19" s="1"/>
  <c i="2" r="K8"/>
  <c i="6" r="U11" s="1"/>
  <c i="2" r="K4"/>
  <c i="6" r="U8" s="1"/>
  <c i="2" r="K2"/>
  <c i="6" r="U6" s="1"/>
  <c i="2" r="K27"/>
  <c i="6" r="U30" s="1"/>
  <c i="2" r="K23"/>
  <c i="6" r="U26" s="1"/>
  <c i="2" r="K19"/>
  <c i="2" r="K15"/>
  <c i="6" r="U18" s="1"/>
  <c i="2" r="K11"/>
  <c i="6" r="U14" s="1"/>
  <c i="2" r="K7"/>
  <c i="6" r="U10" s="1"/>
  <c i="2" r="K3"/>
  <c i="6" r="U7" s="1"/>
  <c i="2" r="K28"/>
  <c i="6" r="U31" s="1"/>
  <c i="2" r="K20"/>
  <c i="6" r="U23" s="1"/>
  <c i="2" r="K12"/>
  <c i="6" r="U15" s="1"/>
  <c i="2" r="K26"/>
  <c i="2" r="K22"/>
  <c i="6" r="U25" s="1"/>
  <c i="2" r="K18"/>
  <c i="6" r="U21" s="1"/>
  <c i="2" r="K14"/>
  <c i="6" r="U17" s="1"/>
  <c i="2" r="K10"/>
  <c i="6" r="U13" s="1"/>
  <c i="6" l="1" r="U29"/>
  <c i="6" r="U22"/>
</calcChain>
</file>

<file path=xl/sharedStrings.xml><?xml version="1.0" encoding="utf-8"?>
<sst xmlns="http://schemas.openxmlformats.org/spreadsheetml/2006/main" count="65" uniqueCount="36">
  <si>
    <t>16-24</t>
  </si>
  <si>
    <t>25-34</t>
  </si>
  <si>
    <t>35-44</t>
  </si>
  <si>
    <t>45-54</t>
  </si>
  <si>
    <t>55-64</t>
  </si>
  <si>
    <t>Fatalities</t>
  </si>
  <si>
    <t>Total</t>
  </si>
  <si>
    <t>Alcohol-Related</t>
  </si>
  <si>
    <t>Under</t>
  </si>
  <si>
    <t>65 and</t>
  </si>
  <si>
    <t>Over</t>
  </si>
  <si>
    <t>Alcohol</t>
  </si>
  <si>
    <t>Related</t>
  </si>
  <si>
    <t xml:space="preserve">Traffic </t>
  </si>
  <si>
    <t>Calendar</t>
  </si>
  <si>
    <t>Year</t>
  </si>
  <si>
    <t>Age of Driver</t>
  </si>
  <si>
    <t>Department/Source</t>
  </si>
  <si>
    <t>Source if Website - URL</t>
  </si>
  <si>
    <t>Frequency Released</t>
  </si>
  <si>
    <t>Annual</t>
  </si>
  <si>
    <t>Notes</t>
  </si>
  <si>
    <t>CalendarYear</t>
  </si>
  <si>
    <t>Under16</t>
  </si>
  <si>
    <t>65 andOver</t>
  </si>
  <si>
    <t>AlcoholRelatedFatalities</t>
  </si>
  <si>
    <t>TotalTrafficFatalities</t>
  </si>
  <si>
    <t>AlcoholRelatedPerc</t>
  </si>
  <si>
    <t>Quarterly</t>
  </si>
  <si>
    <t>Monthly</t>
  </si>
  <si>
    <t>Variable</t>
  </si>
  <si>
    <t>Alcohol-Related Traffic Fatalities In Iowa</t>
  </si>
  <si>
    <t>Percent</t>
  </si>
  <si>
    <t>Alcohol-Related Traffic Fatalities by Age</t>
  </si>
  <si>
    <t>Increased from previous year</t>
  </si>
  <si>
    <t>Alcohol-Related Traffic Fatalities in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</si>
</sst>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0.0"/>
    <numFmt numFmtId="166" formatCode="0.0&quot;%&quot;"/>
  </numFmts>
  <fonts count="11" x14ac:knownFonts="1"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8">
    <xf borderId="0" fillId="0" fontId="0" numFmtId="0"/>
    <xf applyAlignment="0" applyBorder="0" applyFill="0" applyFont="0" applyProtection="0" borderId="0" fillId="0" fontId="1" numFmtId="9"/>
    <xf borderId="0" fillId="0" fontId="5" numFmtId="0"/>
    <xf borderId="0" fillId="0" fontId="8" numFmtId="0"/>
    <xf applyAlignment="0" applyBorder="0" applyNumberFormat="0" applyProtection="0" borderId="0" fillId="4" fontId="9" numFmtId="0"/>
    <xf borderId="0" fillId="0" fontId="7" numFmtId="0"/>
    <xf borderId="0" fillId="0" fontId="1" numFmtId="0"/>
    <xf applyAlignment="0" applyBorder="0" applyFill="0" applyFont="0" applyProtection="0" borderId="0" fillId="0" fontId="10" numFmtId="43"/>
  </cellStyleXfs>
  <cellXfs count="60">
    <xf borderId="0" fillId="0" fontId="0" numFmtId="0" xfId="0"/>
    <xf applyAlignment="1" applyFont="1" borderId="0" fillId="0" fontId="3" numFmtId="0" xfId="0">
      <alignment horizontal="center"/>
    </xf>
    <xf applyAlignment="1" applyFont="1" applyProtection="1" borderId="0" fillId="0" fontId="3" numFmtId="0" xfId="0">
      <alignment horizontal="center"/>
      <protection locked="0"/>
    </xf>
    <xf applyAlignment="1" applyBorder="1" applyFont="1" borderId="0" fillId="0" fontId="3" numFmtId="0" xfId="0">
      <alignment horizontal="center"/>
    </xf>
    <xf applyAlignment="1" applyBorder="1" applyFont="1" applyProtection="1" borderId="0" fillId="0" fontId="3" numFmtId="0" xfId="0">
      <alignment horizontal="center"/>
      <protection locked="0"/>
    </xf>
    <xf applyAlignment="1" applyFont="1" borderId="0" fillId="0" fontId="1" numFmtId="0" xfId="0">
      <alignment horizontal="center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center"/>
    </xf>
    <xf applyAlignment="1" applyFont="1" applyProtection="1" borderId="0" fillId="0" fontId="0" numFmtId="0" xfId="0">
      <alignment horizontal="center"/>
      <protection locked="0"/>
    </xf>
    <xf applyBorder="1" borderId="0" fillId="0" fontId="0" numFmtId="0" xfId="0"/>
    <xf applyAlignment="1" applyBorder="1" applyFont="1" applyNumberFormat="1" borderId="0" fillId="0" fontId="0" numFmtId="1" xfId="0">
      <alignment horizontal="right"/>
    </xf>
    <xf applyAlignment="1" applyBorder="1" applyNumberFormat="1" borderId="0" fillId="0" fontId="0" numFmtId="1" xfId="0">
      <alignment horizontal="right"/>
    </xf>
    <xf applyAlignment="1" applyNumberFormat="1" borderId="0" fillId="0" fontId="0" numFmtId="1" xfId="0">
      <alignment horizontal="left"/>
    </xf>
    <xf applyAlignment="1" applyNumberFormat="1" borderId="0" fillId="0" fontId="0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ont="1" applyNumberFormat="1" applyProtection="1" borderId="0" fillId="0" fontId="0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Border="1" applyNumberFormat="1" borderId="0" fillId="0" fontId="0" numFmtId="3" xfId="0">
      <alignment horizontal="right"/>
    </xf>
    <xf applyAlignment="1" applyNumberFormat="1" borderId="0" fillId="0" fontId="0" numFmtId="164" xfId="0">
      <alignment horizontal="right"/>
    </xf>
    <xf applyAlignment="1" applyBorder="1" applyNumberFormat="1" borderId="0" fillId="0" fontId="0" numFmtId="164" xfId="0">
      <alignment horizontal="right"/>
    </xf>
    <xf applyAlignment="1" applyBorder="1" applyFont="1" applyProtection="1" borderId="0" fillId="0" fontId="0" numFmtId="0" xfId="0">
      <alignment horizontal="center"/>
      <protection hidden="1"/>
    </xf>
    <xf applyAlignment="1" applyBorder="1" applyFont="1" applyProtection="1" borderId="2" fillId="0" fontId="0" numFmtId="0" xfId="0">
      <alignment horizontal="center"/>
      <protection hidden="1"/>
    </xf>
    <xf applyAlignment="1" applyFont="1" applyProtection="1" borderId="0" fillId="0" fontId="0" numFmtId="0" xfId="0">
      <alignment horizontal="center"/>
      <protection hidden="1"/>
    </xf>
    <xf applyAlignment="1" applyBorder="1" applyFont="1" applyNumberFormat="1" applyProtection="1" borderId="0" fillId="0" fontId="0" numFmtId="165" xfId="1">
      <alignment horizontal="right"/>
      <protection locked="0"/>
    </xf>
    <xf applyAlignment="1" applyBorder="1" applyFont="1" applyNumberFormat="1" applyProtection="1" borderId="0" fillId="0" fontId="0" numFmtId="166" xfId="0">
      <alignment horizontal="center"/>
      <protection hidden="1"/>
    </xf>
    <xf applyAlignment="1" applyBorder="1" applyFont="1" applyNumberFormat="1" applyProtection="1" borderId="2" fillId="0" fontId="0" numFmtId="166" xfId="0">
      <alignment horizontal="center"/>
      <protection hidden="1"/>
    </xf>
    <xf applyFont="1" borderId="0" fillId="0" fontId="6" numFmtId="0" xfId="2"/>
    <xf applyAlignment="1" applyFont="1" borderId="0" fillId="0" fontId="6" numFmtId="0" xfId="2">
      <alignment wrapText="1"/>
    </xf>
    <xf applyAlignment="1" applyBorder="1" applyFont="1" applyNumberFormat="1" borderId="0" fillId="0" fontId="6" numFmtId="1" xfId="2">
      <alignment horizontal="left" vertical="top" wrapText="1"/>
    </xf>
    <xf applyAlignment="1" applyBorder="1" applyFill="1" applyFont="1" applyProtection="1" borderId="0" fillId="0" fontId="0" numFmtId="0" xfId="0">
      <alignment horizontal="center"/>
      <protection hidden="1"/>
    </xf>
    <xf applyAlignment="1" applyBorder="1" applyFont="1" applyProtection="1" borderId="1" fillId="0" fontId="0" numFmtId="0" xfId="0">
      <alignment horizontal="center"/>
      <protection locked="0"/>
    </xf>
    <xf applyAlignment="1" applyBorder="1" applyFont="1" borderId="0" fillId="0" fontId="0" numFmtId="0" xfId="0">
      <alignment horizontal="center"/>
    </xf>
    <xf applyAlignment="1" applyBorder="1" applyFont="1" borderId="1" fillId="0" fontId="0" numFmtId="0" xfId="0">
      <alignment horizontal="center"/>
    </xf>
    <xf applyAlignment="1" applyBorder="1" applyFill="1" applyFont="1" applyProtection="1" borderId="0" fillId="2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center"/>
      <protection locked="0"/>
    </xf>
    <xf applyAlignment="1" applyBorder="1" applyFill="1" applyFont="1" borderId="0" fillId="0" fontId="0" numFmtId="0" xfId="0">
      <alignment horizontal="center"/>
    </xf>
    <xf applyAlignment="1" applyBorder="1" applyFill="1" applyFont="1" borderId="0" fillId="0" fontId="3" numFmtId="0" xfId="0">
      <alignment horizontal="center"/>
    </xf>
    <xf applyAlignment="1" applyFill="1" applyFont="1" borderId="0" fillId="0" fontId="3" numFmtId="0" xfId="0">
      <alignment horizontal="center"/>
    </xf>
    <xf applyAlignment="1" applyBorder="1" applyFill="1" applyFont="1" borderId="0" fillId="3" fontId="3" numFmtId="0" xfId="0">
      <alignment horizontal="center"/>
    </xf>
    <xf applyAlignment="1" applyBorder="1" applyFill="1" applyFont="1" borderId="0" fillId="3" fontId="0" numFmtId="0" xfId="0">
      <alignment horizontal="center"/>
    </xf>
    <xf applyAlignment="1" applyFill="1" applyFont="1" borderId="0" fillId="3" fontId="3" numFmtId="0" xfId="0">
      <alignment horizontal="center"/>
    </xf>
    <xf applyAlignment="1" applyFill="1" applyFont="1" applyProtection="1" borderId="0" fillId="3" fontId="3" numFmtId="0" xfId="0">
      <alignment horizontal="center"/>
      <protection locked="0"/>
    </xf>
    <xf applyAlignment="1" applyBorder="1" applyFill="1" applyFont="1" borderId="0" fillId="0" fontId="4" numFmtId="0" xfId="0">
      <alignment horizontal="left"/>
    </xf>
    <xf applyAlignment="1" applyBorder="1" applyFill="1" applyFont="1" borderId="0" fillId="3" fontId="1" numFmtId="0" xfId="0">
      <alignment horizontal="center"/>
    </xf>
    <xf applyAlignment="1" applyFill="1" applyFont="1" borderId="0" fillId="3" fontId="1" numFmtId="0" xfId="0">
      <alignment horizontal="center"/>
    </xf>
    <xf applyAlignment="1" applyBorder="1" applyFill="1" applyFont="1" borderId="1" fillId="3" fontId="1" numFmtId="0" xfId="0"/>
    <xf applyAlignment="1" applyFill="1" applyFont="1" borderId="0" fillId="3" fontId="1" numFmtId="0" xfId="0">
      <alignment horizontal="left"/>
    </xf>
    <xf applyAlignment="1" applyFill="1" applyFont="1" applyProtection="1" borderId="0" fillId="3" fontId="1" numFmtId="0" xfId="0">
      <alignment horizontal="center"/>
      <protection locked="0"/>
    </xf>
    <xf applyAlignment="1" applyBorder="1" applyFill="1" applyFont="1" borderId="1" fillId="3" fontId="1" numFmtId="0" xfId="0">
      <alignment horizontal="left"/>
    </xf>
    <xf applyAlignment="1" applyBorder="1" applyFill="1" applyFont="1" borderId="1" fillId="3" fontId="1" numFmtId="0" xfId="0">
      <alignment horizontal="center"/>
    </xf>
    <xf applyAlignment="1" applyBorder="1" applyFill="1" applyFont="1" applyProtection="1" borderId="1" fillId="3" fontId="1" numFmtId="0" xfId="0">
      <alignment horizontal="center"/>
      <protection locked="0"/>
    </xf>
    <xf applyAlignment="1" applyFont="1" borderId="0" fillId="0" fontId="1" numFmtId="0" xfId="0">
      <alignment horizontal="left"/>
    </xf>
    <xf applyAlignment="1" applyFont="1" borderId="0" fillId="0" fontId="4" numFmtId="0" xfId="0"/>
    <xf applyAlignment="1" applyBorder="1" applyFill="1" applyFont="1" applyNumberFormat="1" borderId="0" fillId="0" fontId="1" numFmtId="1" xfId="3">
      <alignment horizontal="right"/>
    </xf>
    <xf applyAlignment="1" applyBorder="1" applyFill="1" applyFont="1" applyNumberFormat="1" borderId="0" fillId="0" fontId="1" numFmtId="3" xfId="3">
      <alignment horizontal="right"/>
    </xf>
    <xf applyAlignment="1" applyBorder="1" applyFill="1" applyFont="1" applyNumberFormat="1" applyProtection="1" borderId="0" fillId="0" fontId="0" numFmtId="165" xfId="1">
      <alignment horizontal="right"/>
      <protection locked="0"/>
    </xf>
    <xf applyBorder="1" applyFill="1" borderId="0" fillId="0" fontId="0" numFmtId="0" xfId="0"/>
    <xf applyAlignment="1" applyFill="1" applyFont="1" borderId="0" fillId="5" fontId="3" numFmtId="0" xfId="0">
      <alignment horizontal="center"/>
    </xf>
    <xf applyAlignment="1" applyFont="1" borderId="0" fillId="0" fontId="4" numFmtId="0" xfId="0">
      <alignment horizontal="left"/>
    </xf>
    <xf applyAlignment="1" applyBorder="1" applyFont="1" borderId="1" fillId="0" fontId="0" numFmtId="0" xfId="0">
      <alignment horizontal="center"/>
    </xf>
  </cellXfs>
  <cellStyles count="8">
    <cellStyle name="Comma 2" xfId="7"/>
    <cellStyle name="Neutral 2" xfId="4"/>
    <cellStyle builtinId="0" name="Normal" xfId="0"/>
    <cellStyle name="Normal 2" xfId="2"/>
    <cellStyle name="Normal 2 2" xfId="5"/>
    <cellStyle name="Normal 3" xfId="6"/>
    <cellStyle name="Normal 4" xfId="3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30199566603546E-2"/>
          <c:y val="2.8757694962830264E-2"/>
          <c:w val="0.908803389567026"/>
          <c:h val="0.90541210713019482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ChartDataDONOTPUBLISH!$S$6:$S$34</c:f>
              <c:numCache>
                <c:formatCode>General</c:formatCode>
                <c:ptCount val="29"/>
                <c:pt idx="0">
                  <c:v>490</c:v>
                </c:pt>
                <c:pt idx="1">
                  <c:v>556</c:v>
                </c:pt>
                <c:pt idx="2">
                  <c:v>514</c:v>
                </c:pt>
                <c:pt idx="3">
                  <c:v>464</c:v>
                </c:pt>
                <c:pt idx="4">
                  <c:v>457</c:v>
                </c:pt>
                <c:pt idx="5">
                  <c:v>480</c:v>
                </c:pt>
                <c:pt idx="6">
                  <c:v>527</c:v>
                </c:pt>
                <c:pt idx="7">
                  <c:v>465</c:v>
                </c:pt>
                <c:pt idx="8">
                  <c:v>468</c:v>
                </c:pt>
                <c:pt idx="9">
                  <c:v>449</c:v>
                </c:pt>
                <c:pt idx="10">
                  <c:v>490</c:v>
                </c:pt>
                <c:pt idx="11">
                  <c:v>445</c:v>
                </c:pt>
                <c:pt idx="12">
                  <c:v>446</c:v>
                </c:pt>
                <c:pt idx="13">
                  <c:v>405</c:v>
                </c:pt>
                <c:pt idx="14">
                  <c:v>443</c:v>
                </c:pt>
                <c:pt idx="15">
                  <c:v>388</c:v>
                </c:pt>
                <c:pt idx="16">
                  <c:v>450</c:v>
                </c:pt>
                <c:pt idx="17">
                  <c:v>439</c:v>
                </c:pt>
                <c:pt idx="18">
                  <c:v>446</c:v>
                </c:pt>
                <c:pt idx="19">
                  <c:v>412</c:v>
                </c:pt>
                <c:pt idx="20">
                  <c:v>371</c:v>
                </c:pt>
                <c:pt idx="21">
                  <c:v>390</c:v>
                </c:pt>
                <c:pt idx="22">
                  <c:v>360</c:v>
                </c:pt>
                <c:pt idx="23">
                  <c:v>365</c:v>
                </c:pt>
                <c:pt idx="24">
                  <c:v>317</c:v>
                </c:pt>
                <c:pt idx="25">
                  <c:v>321</c:v>
                </c:pt>
                <c:pt idx="26">
                  <c:v>320</c:v>
                </c:pt>
                <c:pt idx="27">
                  <c:v>404</c:v>
                </c:pt>
                <c:pt idx="28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D-48CC-ABCE-757A836262AA}"/>
            </c:ext>
          </c:extLst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ChartDataDONOTPUBLISH!$Q$6:$Q$34</c:f>
              <c:numCache>
                <c:formatCode>General</c:formatCode>
                <c:ptCount val="29"/>
                <c:pt idx="0">
                  <c:v>231</c:v>
                </c:pt>
                <c:pt idx="1">
                  <c:v>251</c:v>
                </c:pt>
                <c:pt idx="2">
                  <c:v>213</c:v>
                </c:pt>
                <c:pt idx="3">
                  <c:v>210</c:v>
                </c:pt>
                <c:pt idx="4">
                  <c:v>170</c:v>
                </c:pt>
                <c:pt idx="5">
                  <c:v>151</c:v>
                </c:pt>
                <c:pt idx="6">
                  <c:v>160</c:v>
                </c:pt>
                <c:pt idx="7">
                  <c:v>146</c:v>
                </c:pt>
                <c:pt idx="8">
                  <c:v>125</c:v>
                </c:pt>
                <c:pt idx="9">
                  <c:v>113</c:v>
                </c:pt>
                <c:pt idx="10">
                  <c:v>132</c:v>
                </c:pt>
                <c:pt idx="11">
                  <c:v>112</c:v>
                </c:pt>
                <c:pt idx="12">
                  <c:v>117</c:v>
                </c:pt>
                <c:pt idx="13">
                  <c:v>122</c:v>
                </c:pt>
                <c:pt idx="14">
                  <c:v>114</c:v>
                </c:pt>
                <c:pt idx="15">
                  <c:v>79</c:v>
                </c:pt>
                <c:pt idx="16">
                  <c:v>84</c:v>
                </c:pt>
                <c:pt idx="17">
                  <c:v>106</c:v>
                </c:pt>
                <c:pt idx="18">
                  <c:v>110</c:v>
                </c:pt>
                <c:pt idx="19">
                  <c:v>80</c:v>
                </c:pt>
                <c:pt idx="20">
                  <c:v>92</c:v>
                </c:pt>
                <c:pt idx="21">
                  <c:v>78</c:v>
                </c:pt>
                <c:pt idx="22">
                  <c:v>66</c:v>
                </c:pt>
                <c:pt idx="23">
                  <c:v>92</c:v>
                </c:pt>
                <c:pt idx="24">
                  <c:v>94</c:v>
                </c:pt>
                <c:pt idx="25">
                  <c:v>88</c:v>
                </c:pt>
                <c:pt idx="26">
                  <c:v>89</c:v>
                </c:pt>
                <c:pt idx="27">
                  <c:v>107</c:v>
                </c:pt>
                <c:pt idx="2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D-48CC-ABCE-757A8362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17952"/>
        <c:axId val="349919488"/>
      </c:areaChart>
      <c:catAx>
        <c:axId val="3499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49919488"/>
        <c:crosses val="autoZero"/>
        <c:auto val="1"/>
        <c:lblAlgn val="ctr"/>
        <c:lblOffset val="100"/>
        <c:tickLblSkip val="4"/>
        <c:noMultiLvlLbl val="0"/>
      </c:catAx>
      <c:valAx>
        <c:axId val="34991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49917952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footer="0.3" header="0.3" l="0.7" r="0.7" t="0.75"/>
    <c:pageSetup orientation="portrait"/>
  </c:printSettings>
  <c:userShapes r:id="rId1"/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73691763905393E-2"/>
          <c:y val="2.6760036295221728E-3"/>
          <c:w val="0.79664652648634859"/>
          <c:h val="0.94445848970110957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ChartDataDONOTPUBLISH!$AR$4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6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5BEB-4460-8298-7DF4480EBA6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BEB-4460-8298-7DF4480EBA6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C-3BDD-4566-9EB5-F199FA1D64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charset="0" panose="020B0604020202020204" pitchFamily="34" typeface="Arial"/>
                    <a:cs charset="0" panose="020B0604020202020204" pitchFamily="34"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ChartDataDONOTPUBLISH!$AR$15:$AR$24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EB-4460-8298-7DF4480EBA68}"/>
            </c:ext>
          </c:extLst>
        </c:ser>
        <c:ser>
          <c:idx val="3"/>
          <c:order val="1"/>
          <c:tx>
            <c:v>X</c:v>
          </c:tx>
          <c:spPr>
            <a:noFill/>
          </c:spPr>
          <c:invertIfNegative val="0"/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ChartDataDONOTPUBLISH!$AS$15:$AS$24</c:f>
              <c:numCache>
                <c:formatCode>General</c:formatCode>
                <c:ptCount val="10"/>
                <c:pt idx="0">
                  <c:v>59</c:v>
                </c:pt>
                <c:pt idx="1">
                  <c:v>54</c:v>
                </c:pt>
                <c:pt idx="2">
                  <c:v>57</c:v>
                </c:pt>
                <c:pt idx="3">
                  <c:v>54</c:v>
                </c:pt>
                <c:pt idx="4">
                  <c:v>57</c:v>
                </c:pt>
                <c:pt idx="5">
                  <c:v>57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EB-4460-8298-7DF4480EBA68}"/>
            </c:ext>
          </c:extLst>
        </c:ser>
        <c:ser>
          <c:idx val="4"/>
          <c:order val="2"/>
          <c:tx>
            <c:strRef>
              <c:f>ChartDataDONOTPUBLISH!$AT$4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1-3BDD-4566-9EB5-F199FA1D64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4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5BEB-4460-8298-7DF4480EBA6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BEB-4460-8298-7DF4480EBA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charset="0" panose="020B0604020202020204" pitchFamily="34" typeface="Arial"/>
                    <a:cs charset="0" panose="020B0604020202020204" pitchFamily="34"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ChartDataDONOTPUBLISH!$AT$15:$AT$24</c:f>
              <c:numCache>
                <c:formatCode>General</c:formatCode>
                <c:ptCount val="10"/>
                <c:pt idx="0">
                  <c:v>30</c:v>
                </c:pt>
                <c:pt idx="1">
                  <c:v>38</c:v>
                </c:pt>
                <c:pt idx="2">
                  <c:v>40</c:v>
                </c:pt>
                <c:pt idx="3">
                  <c:v>47</c:v>
                </c:pt>
                <c:pt idx="4">
                  <c:v>38</c:v>
                </c:pt>
                <c:pt idx="5">
                  <c:v>28</c:v>
                </c:pt>
                <c:pt idx="6">
                  <c:v>25</c:v>
                </c:pt>
                <c:pt idx="7">
                  <c:v>23</c:v>
                </c:pt>
                <c:pt idx="8">
                  <c:v>23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EB-4460-8298-7DF4480EBA68}"/>
            </c:ext>
          </c:extLst>
        </c:ser>
        <c:ser>
          <c:idx val="5"/>
          <c:order val="3"/>
          <c:tx>
            <c:v>x</c:v>
          </c:tx>
          <c:spPr>
            <a:noFill/>
            <a:ln>
              <a:noFill/>
            </a:ln>
          </c:spPr>
          <c:invertIfNegative val="0"/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ChartDataDONOTPUBLISH!$AU$15:$AU$24</c:f>
              <c:numCache>
                <c:formatCode>General</c:formatCode>
                <c:ptCount val="10"/>
                <c:pt idx="0">
                  <c:v>30</c:v>
                </c:pt>
                <c:pt idx="1">
                  <c:v>22</c:v>
                </c:pt>
                <c:pt idx="2">
                  <c:v>20</c:v>
                </c:pt>
                <c:pt idx="3">
                  <c:v>13</c:v>
                </c:pt>
                <c:pt idx="4">
                  <c:v>22</c:v>
                </c:pt>
                <c:pt idx="5">
                  <c:v>32</c:v>
                </c:pt>
                <c:pt idx="6">
                  <c:v>35</c:v>
                </c:pt>
                <c:pt idx="7">
                  <c:v>37</c:v>
                </c:pt>
                <c:pt idx="8">
                  <c:v>37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BEB-4460-8298-7DF4480EBA68}"/>
            </c:ext>
          </c:extLst>
        </c:ser>
        <c:ser>
          <c:idx val="6"/>
          <c:order val="4"/>
          <c:tx>
            <c:strRef>
              <c:f>ChartDataDONOTPUBLISH!$AV$4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BEB-4460-8298-7DF4480EBA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8-3BDD-4566-9EB5-F199FA1D646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C-3BDD-4566-9EB5-F199FA1D646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1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charset="0" panose="020B0604020202020204" pitchFamily="34" typeface="Arial"/>
                    <a:cs charset="0" panose="020B0604020202020204" pitchFamily="34"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ChartDataDONOTPUBLISH!$AV$15:$AV$24</c:f>
              <c:numCache>
                <c:formatCode>General</c:formatCode>
                <c:ptCount val="10"/>
                <c:pt idx="0">
                  <c:v>35</c:v>
                </c:pt>
                <c:pt idx="1">
                  <c:v>34</c:v>
                </c:pt>
                <c:pt idx="2">
                  <c:v>26</c:v>
                </c:pt>
                <c:pt idx="3">
                  <c:v>24</c:v>
                </c:pt>
                <c:pt idx="4">
                  <c:v>26</c:v>
                </c:pt>
                <c:pt idx="5">
                  <c:v>21</c:v>
                </c:pt>
                <c:pt idx="6">
                  <c:v>19</c:v>
                </c:pt>
                <c:pt idx="7">
                  <c:v>20</c:v>
                </c:pt>
                <c:pt idx="8">
                  <c:v>31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BEB-4460-8298-7DF4480EBA68}"/>
            </c:ext>
          </c:extLst>
        </c:ser>
        <c:ser>
          <c:idx val="7"/>
          <c:order val="5"/>
          <c:tx>
            <c:v>X</c:v>
          </c:tx>
          <c:spPr>
            <a:noFill/>
          </c:spPr>
          <c:invertIfNegative val="0"/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ChartDataDONOTPUBLISH!$AW$15:$AW$24</c:f>
              <c:numCache>
                <c:formatCode>General</c:formatCode>
                <c:ptCount val="10"/>
                <c:pt idx="0">
                  <c:v>25</c:v>
                </c:pt>
                <c:pt idx="1">
                  <c:v>26</c:v>
                </c:pt>
                <c:pt idx="2">
                  <c:v>34</c:v>
                </c:pt>
                <c:pt idx="3">
                  <c:v>36</c:v>
                </c:pt>
                <c:pt idx="4">
                  <c:v>34</c:v>
                </c:pt>
                <c:pt idx="5">
                  <c:v>39</c:v>
                </c:pt>
                <c:pt idx="6">
                  <c:v>41</c:v>
                </c:pt>
                <c:pt idx="7">
                  <c:v>40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BEB-4460-8298-7DF4480EBA68}"/>
            </c:ext>
          </c:extLst>
        </c:ser>
        <c:ser>
          <c:idx val="8"/>
          <c:order val="6"/>
          <c:tx>
            <c:strRef>
              <c:f>ChartDataDONOTPUBLISH!$AX$4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BEB-4460-8298-7DF4480EBA6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BEB-4460-8298-7DF4480EBA6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4F-3BDD-4566-9EB5-F199FA1D64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BEB-4460-8298-7DF4480EBA6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52-3BDD-4566-9EB5-F199FA1D646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D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BEB-4460-8298-7DF4480EBA68}"/>
              </c:ext>
            </c:extLst>
          </c:dPt>
          <c:dLbls>
            <c:dLbl>
              <c:idx val="9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charset="0" panose="020B0604020202020204" pitchFamily="34" typeface="Arial"/>
                      <a:cs charset="0" panose="020B0604020202020204" pitchFamily="34"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5BEB-4460-8298-7DF4480EB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charset="0" panose="020B0604020202020204" pitchFamily="34" typeface="Arial"/>
                    <a:cs charset="0" panose="020B0604020202020204" pitchFamily="34"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ChartDataDONOTPUBLISH!$AX$15:$AX$24</c:f>
              <c:numCache>
                <c:formatCode>General</c:formatCode>
                <c:ptCount val="10"/>
                <c:pt idx="0">
                  <c:v>29</c:v>
                </c:pt>
                <c:pt idx="1">
                  <c:v>26</c:v>
                </c:pt>
                <c:pt idx="2">
                  <c:v>19</c:v>
                </c:pt>
                <c:pt idx="3">
                  <c:v>28</c:v>
                </c:pt>
                <c:pt idx="4">
                  <c:v>20</c:v>
                </c:pt>
                <c:pt idx="5">
                  <c:v>17</c:v>
                </c:pt>
                <c:pt idx="6">
                  <c:v>12</c:v>
                </c:pt>
                <c:pt idx="7">
                  <c:v>14</c:v>
                </c:pt>
                <c:pt idx="8">
                  <c:v>18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BEB-4460-8298-7DF4480EBA68}"/>
            </c:ext>
          </c:extLst>
        </c:ser>
        <c:ser>
          <c:idx val="9"/>
          <c:order val="7"/>
          <c:tx>
            <c:v>X</c:v>
          </c:tx>
          <c:spPr>
            <a:noFill/>
          </c:spPr>
          <c:invertIfNegative val="0"/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ChartDataDONOTPUBLISH!$AY$15:$AY$24</c:f>
              <c:numCache>
                <c:formatCode>General</c:formatCode>
                <c:ptCount val="10"/>
                <c:pt idx="0">
                  <c:v>31</c:v>
                </c:pt>
                <c:pt idx="1">
                  <c:v>34</c:v>
                </c:pt>
                <c:pt idx="2">
                  <c:v>41</c:v>
                </c:pt>
                <c:pt idx="3">
                  <c:v>32</c:v>
                </c:pt>
                <c:pt idx="4">
                  <c:v>40</c:v>
                </c:pt>
                <c:pt idx="5">
                  <c:v>43</c:v>
                </c:pt>
                <c:pt idx="6">
                  <c:v>48</c:v>
                </c:pt>
                <c:pt idx="7">
                  <c:v>46</c:v>
                </c:pt>
                <c:pt idx="8">
                  <c:v>42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BEB-4460-8298-7DF4480EBA68}"/>
            </c:ext>
          </c:extLst>
        </c:ser>
        <c:ser>
          <c:idx val="10"/>
          <c:order val="8"/>
          <c:tx>
            <c:strRef>
              <c:f>ChartDataDONOTPUBLISH!$AZ$4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59-3BDD-4566-9EB5-F199FA1D646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5BEB-4460-8298-7DF4480EBA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5BEB-4460-8298-7DF4480EBA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5D-3BDD-4566-9EB5-F199FA1D646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56-3BDD-4566-9EB5-F199FA1D64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charset="0" panose="020B0604020202020204" pitchFamily="34" typeface="Arial"/>
                    <a:cs charset="0" panose="020B0604020202020204" pitchFamily="34"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ChartDataDONOTPUBLISH!$AZ$15:$AZ$24</c:f>
              <c:numCache>
                <c:formatCode>General</c:formatCode>
                <c:ptCount val="10"/>
                <c:pt idx="0">
                  <c:v>10</c:v>
                </c:pt>
                <c:pt idx="1">
                  <c:v>18</c:v>
                </c:pt>
                <c:pt idx="2">
                  <c:v>14</c:v>
                </c:pt>
                <c:pt idx="3">
                  <c:v>7</c:v>
                </c:pt>
                <c:pt idx="4">
                  <c:v>16</c:v>
                </c:pt>
                <c:pt idx="5">
                  <c:v>16</c:v>
                </c:pt>
                <c:pt idx="6">
                  <c:v>21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BEB-4460-8298-7DF4480EBA68}"/>
            </c:ext>
          </c:extLst>
        </c:ser>
        <c:ser>
          <c:idx val="11"/>
          <c:order val="9"/>
          <c:tx>
            <c:v>X</c:v>
          </c:tx>
          <c:spPr>
            <a:noFill/>
          </c:spPr>
          <c:invertIfNegative val="0"/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ChartDataDONOTPUBLISH!$BA$15:$BA$24</c:f>
              <c:numCache>
                <c:formatCode>General</c:formatCode>
                <c:ptCount val="10"/>
                <c:pt idx="0">
                  <c:v>50</c:v>
                </c:pt>
                <c:pt idx="1">
                  <c:v>42</c:v>
                </c:pt>
                <c:pt idx="2">
                  <c:v>46</c:v>
                </c:pt>
                <c:pt idx="3">
                  <c:v>53</c:v>
                </c:pt>
                <c:pt idx="4">
                  <c:v>44</c:v>
                </c:pt>
                <c:pt idx="5">
                  <c:v>44</c:v>
                </c:pt>
                <c:pt idx="6">
                  <c:v>39</c:v>
                </c:pt>
                <c:pt idx="7">
                  <c:v>46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5BEB-4460-8298-7DF4480EBA68}"/>
            </c:ext>
          </c:extLst>
        </c:ser>
        <c:ser>
          <c:idx val="12"/>
          <c:order val="10"/>
          <c:tx>
            <c:strRef>
              <c:f>ChartDataDONOTPUBLISH!$BB$4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5BEB-4460-8298-7DF4480EBA6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60-3BDD-4566-9EB5-F199FA1D646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63-3BDD-4566-9EB5-F199FA1D646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2D-5BEB-4460-8298-7DF4480EBA6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5BEB-4460-8298-7DF4480EBA6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1-5BEB-4460-8298-7DF4480EBA6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3-5BEB-4460-8298-7DF4480EBA6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charset="0" panose="020B0604020202020204" pitchFamily="34" typeface="Arial"/>
                    <a:cs charset="0" panose="020B0604020202020204" pitchFamily="34"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ChartDataDONOTPUBLISH!$BB$15:$BB$24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14</c:v>
                </c:pt>
                <c:pt idx="5">
                  <c:v>6</c:v>
                </c:pt>
                <c:pt idx="6">
                  <c:v>11</c:v>
                </c:pt>
                <c:pt idx="7">
                  <c:v>14</c:v>
                </c:pt>
                <c:pt idx="8">
                  <c:v>12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5BEB-4460-8298-7DF4480EBA68}"/>
            </c:ext>
          </c:extLst>
        </c:ser>
        <c:ser>
          <c:idx val="13"/>
          <c:order val="11"/>
          <c:tx>
            <c:v>X</c:v>
          </c:tx>
          <c:spPr>
            <a:noFill/>
          </c:spPr>
          <c:invertIfNegative val="0"/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ChartDataDONOTPUBLISH!$BC$15:$BC$24</c:f>
              <c:numCache>
                <c:formatCode>General</c:formatCode>
                <c:ptCount val="10"/>
                <c:pt idx="0">
                  <c:v>57</c:v>
                </c:pt>
                <c:pt idx="1">
                  <c:v>57</c:v>
                </c:pt>
                <c:pt idx="2">
                  <c:v>56</c:v>
                </c:pt>
                <c:pt idx="3">
                  <c:v>55</c:v>
                </c:pt>
                <c:pt idx="4">
                  <c:v>46</c:v>
                </c:pt>
                <c:pt idx="5">
                  <c:v>54</c:v>
                </c:pt>
                <c:pt idx="6">
                  <c:v>49</c:v>
                </c:pt>
                <c:pt idx="7">
                  <c:v>46</c:v>
                </c:pt>
                <c:pt idx="8">
                  <c:v>48</c:v>
                </c:pt>
                <c:pt idx="9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5BEB-4460-8298-7DF4480EBA68}"/>
            </c:ext>
          </c:extLst>
        </c:ser>
        <c:ser>
          <c:idx val="14"/>
          <c:order val="12"/>
          <c:tx>
            <c:strRef>
              <c:f>ChartDataDONOTPUBLISH!$BD$4</c:f>
              <c:strCache>
                <c:ptCount val="1"/>
                <c:pt idx="0">
                  <c:v>Over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9-5BEB-4460-8298-7DF4480EBA6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5BEB-4460-8298-7DF4480EBA6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66-3BDD-4566-9EB5-F199FA1D646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69-3BDD-4566-9EB5-F199FA1D646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3D-5BEB-4460-8298-7DF4480EBA6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5BEB-4460-8298-7DF4480EBA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charset="0" panose="020B0604020202020204" pitchFamily="34" typeface="Arial"/>
                    <a:cs charset="0" panose="020B0604020202020204" pitchFamily="34"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ChartDataDONOTPUBLISH!$BD$15:$BD$24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10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5BEB-4460-8298-7DF4480EBA68}"/>
            </c:ext>
          </c:extLst>
        </c:ser>
        <c:ser>
          <c:idx val="15"/>
          <c:order val="13"/>
          <c:tx>
            <c:v>X</c:v>
          </c:tx>
          <c:spPr>
            <a:noFill/>
          </c:spPr>
          <c:invertIfNegative val="0"/>
          <c:cat>
            <c:numRef>
              <c:f>ChartDataDONOTPUBLISH!$AP$15:$AP$24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ChartDataDONOTPUBLISH!$BE$15:$BE$24</c:f>
              <c:numCache>
                <c:formatCode>General</c:formatCode>
                <c:ptCount val="10"/>
                <c:pt idx="0">
                  <c:v>55</c:v>
                </c:pt>
                <c:pt idx="1">
                  <c:v>53</c:v>
                </c:pt>
                <c:pt idx="2">
                  <c:v>54</c:v>
                </c:pt>
                <c:pt idx="3">
                  <c:v>60</c:v>
                </c:pt>
                <c:pt idx="4">
                  <c:v>55</c:v>
                </c:pt>
                <c:pt idx="5">
                  <c:v>57</c:v>
                </c:pt>
                <c:pt idx="6">
                  <c:v>60</c:v>
                </c:pt>
                <c:pt idx="7">
                  <c:v>56</c:v>
                </c:pt>
                <c:pt idx="8">
                  <c:v>50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5BEB-4460-8298-7DF4480EB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350247552"/>
        <c:axId val="350257536"/>
      </c:barChart>
      <c:catAx>
        <c:axId val="350247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50257536"/>
        <c:crosses val="autoZero"/>
        <c:auto val="1"/>
        <c:lblAlgn val="ctr"/>
        <c:lblOffset val="100"/>
        <c:noMultiLvlLbl val="0"/>
      </c:catAx>
      <c:valAx>
        <c:axId val="350257536"/>
        <c:scaling>
          <c:orientation val="minMax"/>
          <c:max val="420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350247552"/>
        <c:crosses val="autoZero"/>
        <c:crossBetween val="between"/>
        <c:majorUnit val="6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footer="0.3" header="0.3" l="0.7" r="0.7" t="0.75"/>
    <c:pageSetup/>
  </c:printSettings>
  <c:userShapes r:id="rId1"/>
</c:chartSpace>
</file>

<file path=xl/charts/chart3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62896510214886E-2"/>
          <c:y val="5.1400554097404488E-2"/>
          <c:w val="0.9088034315013962"/>
          <c:h val="0.8326195683872849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ChartDataDONOTPUBLISH!$S$6:$S$34</c:f>
              <c:numCache>
                <c:formatCode>General</c:formatCode>
                <c:ptCount val="29"/>
                <c:pt idx="0">
                  <c:v>490</c:v>
                </c:pt>
                <c:pt idx="1">
                  <c:v>556</c:v>
                </c:pt>
                <c:pt idx="2">
                  <c:v>514</c:v>
                </c:pt>
                <c:pt idx="3">
                  <c:v>464</c:v>
                </c:pt>
                <c:pt idx="4">
                  <c:v>457</c:v>
                </c:pt>
                <c:pt idx="5">
                  <c:v>480</c:v>
                </c:pt>
                <c:pt idx="6">
                  <c:v>527</c:v>
                </c:pt>
                <c:pt idx="7">
                  <c:v>465</c:v>
                </c:pt>
                <c:pt idx="8">
                  <c:v>468</c:v>
                </c:pt>
                <c:pt idx="9">
                  <c:v>449</c:v>
                </c:pt>
                <c:pt idx="10">
                  <c:v>490</c:v>
                </c:pt>
                <c:pt idx="11">
                  <c:v>445</c:v>
                </c:pt>
                <c:pt idx="12">
                  <c:v>446</c:v>
                </c:pt>
                <c:pt idx="13">
                  <c:v>405</c:v>
                </c:pt>
                <c:pt idx="14">
                  <c:v>443</c:v>
                </c:pt>
                <c:pt idx="15">
                  <c:v>388</c:v>
                </c:pt>
                <c:pt idx="16">
                  <c:v>450</c:v>
                </c:pt>
                <c:pt idx="17">
                  <c:v>439</c:v>
                </c:pt>
                <c:pt idx="18">
                  <c:v>446</c:v>
                </c:pt>
                <c:pt idx="19">
                  <c:v>412</c:v>
                </c:pt>
                <c:pt idx="20">
                  <c:v>371</c:v>
                </c:pt>
                <c:pt idx="21">
                  <c:v>390</c:v>
                </c:pt>
                <c:pt idx="22">
                  <c:v>360</c:v>
                </c:pt>
                <c:pt idx="23">
                  <c:v>365</c:v>
                </c:pt>
                <c:pt idx="24">
                  <c:v>317</c:v>
                </c:pt>
                <c:pt idx="25">
                  <c:v>321</c:v>
                </c:pt>
                <c:pt idx="26">
                  <c:v>320</c:v>
                </c:pt>
                <c:pt idx="27">
                  <c:v>404</c:v>
                </c:pt>
                <c:pt idx="28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8-420A-85E0-91E5C0A5DC9E}"/>
            </c:ext>
          </c:extLst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</c:spPr>
          <c:cat>
            <c:numRef>
              <c:f>ChartDataDONOTPUBLISH!$A$6:$A$34</c:f>
              <c:numCache>
                <c:formatCode>General</c:formatCode>
                <c:ptCount val="2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ChartDataDONOTPUBLISH!$Q$6:$Q$34</c:f>
              <c:numCache>
                <c:formatCode>General</c:formatCode>
                <c:ptCount val="29"/>
                <c:pt idx="0">
                  <c:v>231</c:v>
                </c:pt>
                <c:pt idx="1">
                  <c:v>251</c:v>
                </c:pt>
                <c:pt idx="2">
                  <c:v>213</c:v>
                </c:pt>
                <c:pt idx="3">
                  <c:v>210</c:v>
                </c:pt>
                <c:pt idx="4">
                  <c:v>170</c:v>
                </c:pt>
                <c:pt idx="5">
                  <c:v>151</c:v>
                </c:pt>
                <c:pt idx="6">
                  <c:v>160</c:v>
                </c:pt>
                <c:pt idx="7">
                  <c:v>146</c:v>
                </c:pt>
                <c:pt idx="8">
                  <c:v>125</c:v>
                </c:pt>
                <c:pt idx="9">
                  <c:v>113</c:v>
                </c:pt>
                <c:pt idx="10">
                  <c:v>132</c:v>
                </c:pt>
                <c:pt idx="11">
                  <c:v>112</c:v>
                </c:pt>
                <c:pt idx="12">
                  <c:v>117</c:v>
                </c:pt>
                <c:pt idx="13">
                  <c:v>122</c:v>
                </c:pt>
                <c:pt idx="14">
                  <c:v>114</c:v>
                </c:pt>
                <c:pt idx="15">
                  <c:v>79</c:v>
                </c:pt>
                <c:pt idx="16">
                  <c:v>84</c:v>
                </c:pt>
                <c:pt idx="17">
                  <c:v>106</c:v>
                </c:pt>
                <c:pt idx="18">
                  <c:v>110</c:v>
                </c:pt>
                <c:pt idx="19">
                  <c:v>80</c:v>
                </c:pt>
                <c:pt idx="20">
                  <c:v>92</c:v>
                </c:pt>
                <c:pt idx="21">
                  <c:v>78</c:v>
                </c:pt>
                <c:pt idx="22">
                  <c:v>66</c:v>
                </c:pt>
                <c:pt idx="23">
                  <c:v>92</c:v>
                </c:pt>
                <c:pt idx="24">
                  <c:v>94</c:v>
                </c:pt>
                <c:pt idx="25">
                  <c:v>88</c:v>
                </c:pt>
                <c:pt idx="26">
                  <c:v>89</c:v>
                </c:pt>
                <c:pt idx="27">
                  <c:v>107</c:v>
                </c:pt>
                <c:pt idx="28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08-420A-85E0-91E5C0A5D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465024"/>
        <c:axId val="350466816"/>
      </c:areaChart>
      <c:catAx>
        <c:axId val="3504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0466816"/>
        <c:crosses val="autoZero"/>
        <c:auto val="1"/>
        <c:lblAlgn val="ctr"/>
        <c:lblOffset val="100"/>
        <c:tickLblSkip val="5"/>
        <c:noMultiLvlLbl val="0"/>
      </c:catAx>
      <c:valAx>
        <c:axId val="35046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046502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footer="0.3" header="0.3" l="0.7" r="0.7" t="0.75"/>
    <c:pageSetup/>
  </c:printSettings>
  <c:userShapes r:id="rId1"/>
</c:chartSpace>
</file>

<file path=xl/charts/chart4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7185400919148"/>
          <c:y val="0.13507480989262932"/>
          <c:w val="0.77854842218818465"/>
          <c:h val="0.8159366344897859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ChartDataDONOTPUBLISH!$AR$4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ChartDataDONOTPUBLISH!$AR$14:$AR$23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1-46EF-8D71-A06C5374D08C}"/>
            </c:ext>
          </c:extLst>
        </c:ser>
        <c:ser>
          <c:idx val="3"/>
          <c:order val="1"/>
          <c:tx>
            <c:v>X</c:v>
          </c:tx>
          <c:spPr>
            <a:noFill/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ChartDataDONOTPUBLISH!$AS$14:$AS$23</c:f>
              <c:numCache>
                <c:formatCode>General</c:formatCode>
                <c:ptCount val="10"/>
                <c:pt idx="0">
                  <c:v>60</c:v>
                </c:pt>
                <c:pt idx="1">
                  <c:v>59</c:v>
                </c:pt>
                <c:pt idx="2">
                  <c:v>54</c:v>
                </c:pt>
                <c:pt idx="3">
                  <c:v>57</c:v>
                </c:pt>
                <c:pt idx="4">
                  <c:v>54</c:v>
                </c:pt>
                <c:pt idx="5">
                  <c:v>57</c:v>
                </c:pt>
                <c:pt idx="6">
                  <c:v>57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1-46EF-8D71-A06C5374D08C}"/>
            </c:ext>
          </c:extLst>
        </c:ser>
        <c:ser>
          <c:idx val="4"/>
          <c:order val="2"/>
          <c:tx>
            <c:strRef>
              <c:f>ChartDataDONOTPUBLISH!$AT$4</c:f>
              <c:strCache>
                <c:ptCount val="1"/>
                <c:pt idx="0">
                  <c:v>16-24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ChartDataDONOTPUBLISH!$AT$14:$AT$23</c:f>
              <c:numCache>
                <c:formatCode>General</c:formatCode>
                <c:ptCount val="10"/>
                <c:pt idx="0">
                  <c:v>53</c:v>
                </c:pt>
                <c:pt idx="1">
                  <c:v>30</c:v>
                </c:pt>
                <c:pt idx="2">
                  <c:v>38</c:v>
                </c:pt>
                <c:pt idx="3">
                  <c:v>40</c:v>
                </c:pt>
                <c:pt idx="4">
                  <c:v>47</c:v>
                </c:pt>
                <c:pt idx="5">
                  <c:v>38</c:v>
                </c:pt>
                <c:pt idx="6">
                  <c:v>28</c:v>
                </c:pt>
                <c:pt idx="7">
                  <c:v>25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C1-46EF-8D71-A06C5374D08C}"/>
            </c:ext>
          </c:extLst>
        </c:ser>
        <c:ser>
          <c:idx val="5"/>
          <c:order val="3"/>
          <c:tx>
            <c:v>x</c:v>
          </c:tx>
          <c:spPr>
            <a:noFill/>
            <a:ln>
              <a:noFill/>
            </a:ln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ChartDataDONOTPUBLISH!$AU$14:$AU$23</c:f>
              <c:numCache>
                <c:formatCode>General</c:formatCode>
                <c:ptCount val="10"/>
                <c:pt idx="0">
                  <c:v>7</c:v>
                </c:pt>
                <c:pt idx="1">
                  <c:v>30</c:v>
                </c:pt>
                <c:pt idx="2">
                  <c:v>22</c:v>
                </c:pt>
                <c:pt idx="3">
                  <c:v>20</c:v>
                </c:pt>
                <c:pt idx="4">
                  <c:v>13</c:v>
                </c:pt>
                <c:pt idx="5">
                  <c:v>22</c:v>
                </c:pt>
                <c:pt idx="6">
                  <c:v>32</c:v>
                </c:pt>
                <c:pt idx="7">
                  <c:v>35</c:v>
                </c:pt>
                <c:pt idx="8">
                  <c:v>37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C1-46EF-8D71-A06C5374D08C}"/>
            </c:ext>
          </c:extLst>
        </c:ser>
        <c:ser>
          <c:idx val="6"/>
          <c:order val="4"/>
          <c:tx>
            <c:strRef>
              <c:f>ChartDataDONOTPUBLISH!$AV$4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9BC1-46EF-8D71-A06C5374D08C}"/>
              </c:ext>
            </c:extLst>
          </c:dPt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ChartDataDONOTPUBLISH!$AV$14:$AV$23</c:f>
              <c:numCache>
                <c:formatCode>General</c:formatCode>
                <c:ptCount val="10"/>
                <c:pt idx="0">
                  <c:v>25</c:v>
                </c:pt>
                <c:pt idx="1">
                  <c:v>35</c:v>
                </c:pt>
                <c:pt idx="2">
                  <c:v>34</c:v>
                </c:pt>
                <c:pt idx="3">
                  <c:v>26</c:v>
                </c:pt>
                <c:pt idx="4">
                  <c:v>24</c:v>
                </c:pt>
                <c:pt idx="5">
                  <c:v>26</c:v>
                </c:pt>
                <c:pt idx="6">
                  <c:v>21</c:v>
                </c:pt>
                <c:pt idx="7">
                  <c:v>19</c:v>
                </c:pt>
                <c:pt idx="8">
                  <c:v>20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C1-46EF-8D71-A06C5374D08C}"/>
            </c:ext>
          </c:extLst>
        </c:ser>
        <c:ser>
          <c:idx val="7"/>
          <c:order val="5"/>
          <c:tx>
            <c:v>X</c:v>
          </c:tx>
          <c:spPr>
            <a:noFill/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ChartDataDONOTPUBLISH!$AW$14:$AW$23</c:f>
              <c:numCache>
                <c:formatCode>General</c:formatCode>
                <c:ptCount val="10"/>
                <c:pt idx="0">
                  <c:v>35</c:v>
                </c:pt>
                <c:pt idx="1">
                  <c:v>25</c:v>
                </c:pt>
                <c:pt idx="2">
                  <c:v>26</c:v>
                </c:pt>
                <c:pt idx="3">
                  <c:v>34</c:v>
                </c:pt>
                <c:pt idx="4">
                  <c:v>36</c:v>
                </c:pt>
                <c:pt idx="5">
                  <c:v>34</c:v>
                </c:pt>
                <c:pt idx="6">
                  <c:v>39</c:v>
                </c:pt>
                <c:pt idx="7">
                  <c:v>41</c:v>
                </c:pt>
                <c:pt idx="8">
                  <c:v>40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C1-46EF-8D71-A06C5374D08C}"/>
            </c:ext>
          </c:extLst>
        </c:ser>
        <c:ser>
          <c:idx val="8"/>
          <c:order val="6"/>
          <c:tx>
            <c:strRef>
              <c:f>ChartDataDONOTPUBLISH!$AX$4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9BC1-46EF-8D71-A06C5374D08C}"/>
              </c:ext>
            </c:extLst>
          </c:dPt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ChartDataDONOTPUBLISH!$AX$14:$AX$23</c:f>
              <c:numCache>
                <c:formatCode>General</c:formatCode>
                <c:ptCount val="10"/>
                <c:pt idx="0">
                  <c:v>22</c:v>
                </c:pt>
                <c:pt idx="1">
                  <c:v>29</c:v>
                </c:pt>
                <c:pt idx="2">
                  <c:v>26</c:v>
                </c:pt>
                <c:pt idx="3">
                  <c:v>19</c:v>
                </c:pt>
                <c:pt idx="4">
                  <c:v>28</c:v>
                </c:pt>
                <c:pt idx="5">
                  <c:v>20</c:v>
                </c:pt>
                <c:pt idx="6">
                  <c:v>17</c:v>
                </c:pt>
                <c:pt idx="7">
                  <c:v>12</c:v>
                </c:pt>
                <c:pt idx="8">
                  <c:v>14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C1-46EF-8D71-A06C5374D08C}"/>
            </c:ext>
          </c:extLst>
        </c:ser>
        <c:ser>
          <c:idx val="9"/>
          <c:order val="7"/>
          <c:tx>
            <c:v>X</c:v>
          </c:tx>
          <c:spPr>
            <a:noFill/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ChartDataDONOTPUBLISH!$AY$14:$AY$23</c:f>
              <c:numCache>
                <c:formatCode>General</c:formatCode>
                <c:ptCount val="10"/>
                <c:pt idx="0">
                  <c:v>38</c:v>
                </c:pt>
                <c:pt idx="1">
                  <c:v>31</c:v>
                </c:pt>
                <c:pt idx="2">
                  <c:v>34</c:v>
                </c:pt>
                <c:pt idx="3">
                  <c:v>41</c:v>
                </c:pt>
                <c:pt idx="4">
                  <c:v>32</c:v>
                </c:pt>
                <c:pt idx="5">
                  <c:v>40</c:v>
                </c:pt>
                <c:pt idx="6">
                  <c:v>43</c:v>
                </c:pt>
                <c:pt idx="7">
                  <c:v>48</c:v>
                </c:pt>
                <c:pt idx="8">
                  <c:v>46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C1-46EF-8D71-A06C5374D08C}"/>
            </c:ext>
          </c:extLst>
        </c:ser>
        <c:ser>
          <c:idx val="10"/>
          <c:order val="8"/>
          <c:tx>
            <c:strRef>
              <c:f>ChartDataDONOTPUBLISH!$AZ$4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ChartDataDONOTPUBLISH!$AZ$14:$AZ$23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18</c:v>
                </c:pt>
                <c:pt idx="3">
                  <c:v>14</c:v>
                </c:pt>
                <c:pt idx="4">
                  <c:v>7</c:v>
                </c:pt>
                <c:pt idx="5">
                  <c:v>16</c:v>
                </c:pt>
                <c:pt idx="6">
                  <c:v>16</c:v>
                </c:pt>
                <c:pt idx="7">
                  <c:v>21</c:v>
                </c:pt>
                <c:pt idx="8">
                  <c:v>14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C1-46EF-8D71-A06C5374D08C}"/>
            </c:ext>
          </c:extLst>
        </c:ser>
        <c:ser>
          <c:idx val="11"/>
          <c:order val="9"/>
          <c:tx>
            <c:v>X</c:v>
          </c:tx>
          <c:spPr>
            <a:noFill/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ChartDataDONOTPUBLISH!$BA$14:$BA$23</c:f>
              <c:numCache>
                <c:formatCode>General</c:formatCode>
                <c:ptCount val="10"/>
                <c:pt idx="0">
                  <c:v>51</c:v>
                </c:pt>
                <c:pt idx="1">
                  <c:v>50</c:v>
                </c:pt>
                <c:pt idx="2">
                  <c:v>42</c:v>
                </c:pt>
                <c:pt idx="3">
                  <c:v>46</c:v>
                </c:pt>
                <c:pt idx="4">
                  <c:v>53</c:v>
                </c:pt>
                <c:pt idx="5">
                  <c:v>44</c:v>
                </c:pt>
                <c:pt idx="6">
                  <c:v>44</c:v>
                </c:pt>
                <c:pt idx="7">
                  <c:v>39</c:v>
                </c:pt>
                <c:pt idx="8">
                  <c:v>46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C1-46EF-8D71-A06C5374D08C}"/>
            </c:ext>
          </c:extLst>
        </c:ser>
        <c:ser>
          <c:idx val="12"/>
          <c:order val="10"/>
          <c:tx>
            <c:strRef>
              <c:f>ChartDataDONOTPUBLISH!$BB$4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ChartDataDONOTPUBLISH!$BB$14:$BB$23</c:f>
              <c:numCache>
                <c:formatCode>General</c:formatCode>
                <c:ptCount val="10"/>
                <c:pt idx="0">
                  <c:v>10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14</c:v>
                </c:pt>
                <c:pt idx="6">
                  <c:v>6</c:v>
                </c:pt>
                <c:pt idx="7">
                  <c:v>11</c:v>
                </c:pt>
                <c:pt idx="8">
                  <c:v>14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C1-46EF-8D71-A06C5374D08C}"/>
            </c:ext>
          </c:extLst>
        </c:ser>
        <c:ser>
          <c:idx val="13"/>
          <c:order val="11"/>
          <c:tx>
            <c:v>X</c:v>
          </c:tx>
          <c:spPr>
            <a:noFill/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ChartDataDONOTPUBLISH!$BC$14:$BC$23</c:f>
              <c:numCache>
                <c:formatCode>General</c:formatCode>
                <c:ptCount val="10"/>
                <c:pt idx="0">
                  <c:v>50</c:v>
                </c:pt>
                <c:pt idx="1">
                  <c:v>57</c:v>
                </c:pt>
                <c:pt idx="2">
                  <c:v>57</c:v>
                </c:pt>
                <c:pt idx="3">
                  <c:v>56</c:v>
                </c:pt>
                <c:pt idx="4">
                  <c:v>55</c:v>
                </c:pt>
                <c:pt idx="5">
                  <c:v>46</c:v>
                </c:pt>
                <c:pt idx="6">
                  <c:v>54</c:v>
                </c:pt>
                <c:pt idx="7">
                  <c:v>49</c:v>
                </c:pt>
                <c:pt idx="8">
                  <c:v>46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BC1-46EF-8D71-A06C5374D08C}"/>
            </c:ext>
          </c:extLst>
        </c:ser>
        <c:ser>
          <c:idx val="14"/>
          <c:order val="12"/>
          <c:spPr>
            <a:solidFill>
              <a:schemeClr val="accent1"/>
            </a:solidFill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ChartDataDONOTPUBLISH!$BD$20:$BD$23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C1-46EF-8D71-A06C5374D08C}"/>
            </c:ext>
          </c:extLst>
        </c:ser>
        <c:ser>
          <c:idx val="15"/>
          <c:order val="13"/>
          <c:spPr>
            <a:noFill/>
          </c:spPr>
          <c:invertIfNegative val="0"/>
          <c:cat>
            <c:numRef>
              <c:f>ChartDataDONOTPUBLISH!$AP$14:$AP$23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ChartDataDONOTPUBLISH!$BE$20:$BE$23</c:f>
              <c:numCache>
                <c:formatCode>General</c:formatCode>
                <c:ptCount val="4"/>
                <c:pt idx="0">
                  <c:v>57</c:v>
                </c:pt>
                <c:pt idx="1">
                  <c:v>60</c:v>
                </c:pt>
                <c:pt idx="2">
                  <c:v>56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C1-46EF-8D71-A06C5374D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100"/>
        <c:axId val="350736384"/>
        <c:axId val="350737920"/>
      </c:barChart>
      <c:catAx>
        <c:axId val="35073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charset="0" panose="020B0604020202020204" pitchFamily="34" typeface="Arial"/>
                <a:cs charset="0" panose="020B0604020202020204" pitchFamily="34" typeface="Arial"/>
              </a:defRPr>
            </a:pPr>
            <a:endParaRPr lang="en-US"/>
          </a:p>
        </c:txPr>
        <c:crossAx val="350737920"/>
        <c:crosses val="autoZero"/>
        <c:auto val="1"/>
        <c:lblAlgn val="ctr"/>
        <c:lblOffset val="100"/>
        <c:noMultiLvlLbl val="0"/>
      </c:catAx>
      <c:valAx>
        <c:axId val="350737920"/>
        <c:scaling>
          <c:orientation val="minMax"/>
          <c:max val="36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50736384"/>
        <c:crosses val="autoZero"/>
        <c:crossBetween val="between"/>
        <c:majorUnit val="6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footer="0.3" header="0.3" l="0.7" r="0.7" t="0.7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Relationship Id="rId2" Target="../charts/chart4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_rels/vmlDrawing2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11205</xdr:colOff>
      <xdr:row>2</xdr:row>
      <xdr:rowOff>66676</xdr:rowOff>
    </xdr:from>
    <xdr:to>
      <xdr:col>19</xdr:col>
      <xdr:colOff>168088</xdr:colOff>
      <xdr:row>22</xdr:row>
      <xdr:rowOff>131380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7328</xdr:colOff>
      <xdr:row>29</xdr:row>
      <xdr:rowOff>26901</xdr:rowOff>
    </xdr:from>
    <xdr:to>
      <xdr:col>20</xdr:col>
      <xdr:colOff>0</xdr:colOff>
      <xdr:row>49</xdr:row>
      <xdr:rowOff>72747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0.05908</cdr:x>
      <cdr:y>0.38194</cdr:y>
    </cdr:from>
    <cdr:to>
      <cdr:x>0.29827</cdr:x>
      <cdr:y>0.46528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4" y="1047750"/>
          <a:ext cx="1581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Total Traffic Fatalities</a:t>
          </a:r>
        </a:p>
      </cdr:txBody>
    </cdr:sp>
  </cdr:relSizeAnchor>
  <cdr:relSizeAnchor xmlns:cdr="http://schemas.openxmlformats.org/drawingml/2006/chartDrawing">
    <cdr:from>
      <cdr:x>0.06388</cdr:x>
      <cdr:y>0.78241</cdr:y>
    </cdr:from>
    <cdr:to>
      <cdr:x>0.32997</cdr:x>
      <cdr:y>0.86458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74" y="2146300"/>
          <a:ext cx="1758949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Alcohol-Related Fatalities</a:t>
          </a:r>
        </a:p>
      </cdr:txBody>
    </cdr:sp>
  </cdr:relSizeAnchor>
  <cdr:relSizeAnchor xmlns:cdr="http://schemas.openxmlformats.org/drawingml/2006/chartDrawing">
    <cdr:from>
      <cdr:x>0.63679</cdr:x>
      <cdr:y>0.82789</cdr:y>
    </cdr:from>
    <cdr:to>
      <cdr:x>0.9667</cdr:x>
      <cdr:y>0.93176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118829" y="2843447"/>
          <a:ext cx="2133899" cy="35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n-US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2017, </a:t>
          </a:r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27.7% of traffic</a:t>
          </a:r>
          <a:r>
            <a:rPr lang="en-US" sz="9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fatalities </a:t>
          </a:r>
          <a:r>
            <a:rPr lang="en-US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were alcohol-related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0.00253</cdr:x>
      <cdr:y>0.0133</cdr:y>
    </cdr:from>
    <cdr:to>
      <cdr:x>1</cdr:x>
      <cdr:y>0.17975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191" y="51766"/>
          <a:ext cx="6372225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a="http://schemas.openxmlformats.org/drawingml/2006/main" xmlns:xdr="http://schemas.openxmlformats.org/drawingml/2006/spreadsheetDrawing">
  <xdr:twoCellAnchor>
    <xdr:from>
      <xdr:col>21</xdr:col>
      <xdr:colOff>47626</xdr:colOff>
      <xdr:row>0</xdr:row>
      <xdr:rowOff>219075</xdr:rowOff>
    </xdr:from>
    <xdr:to>
      <xdr:col>40</xdr:col>
      <xdr:colOff>304801</xdr:colOff>
      <xdr:row>17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180896</xdr:colOff>
      <xdr:row>23</xdr:row>
      <xdr:rowOff>89648</xdr:rowOff>
    </xdr:from>
    <xdr:to>
      <xdr:col>39</xdr:col>
      <xdr:colOff>336176</xdr:colOff>
      <xdr:row>46</xdr:row>
      <xdr:rowOff>8283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0.05908</cdr:x>
      <cdr:y>0.38194</cdr:y>
    </cdr:from>
    <cdr:to>
      <cdr:x>0.29827</cdr:x>
      <cdr:y>0.46528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4" y="1047750"/>
          <a:ext cx="1581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Total Traffic Fatalities</a:t>
          </a:r>
        </a:p>
      </cdr:txBody>
    </cdr:sp>
  </cdr:relSizeAnchor>
  <cdr:relSizeAnchor xmlns:cdr="http://schemas.openxmlformats.org/drawingml/2006/chartDrawing">
    <cdr:from>
      <cdr:x>0.06388</cdr:x>
      <cdr:y>0.78241</cdr:y>
    </cdr:from>
    <cdr:to>
      <cdr:x>0.32997</cdr:x>
      <cdr:y>0.86458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74" y="2146300"/>
          <a:ext cx="1758949" cy="22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Alcohol-Related Fatalities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Relationship Id="rId3" Target="../drawings/vmlDrawing2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L60"/>
  <sheetViews>
    <sheetView showGridLines="0" tabSelected="1" topLeftCell="A9" view="pageLayout" workbookViewId="0" zoomScale="160" zoomScaleNormal="100" zoomScalePageLayoutView="160">
      <selection activeCell="M53" sqref="M53"/>
    </sheetView>
  </sheetViews>
  <sheetFormatPr defaultColWidth="5.42578125" defaultRowHeight="12.75" x14ac:dyDescent="0.2"/>
  <cols>
    <col min="1" max="1" customWidth="true" style="1" width="1.5703125" collapsed="false"/>
    <col min="2" max="2" customWidth="true" style="1" width="5.5703125" collapsed="false"/>
    <col min="3" max="3" customWidth="true" style="1" width="2.85546875" collapsed="false"/>
    <col min="4" max="4" customWidth="true" style="1" width="1.42578125" collapsed="false"/>
    <col min="5" max="5" customWidth="true" style="1" width="4.7109375" collapsed="false"/>
    <col min="6" max="6" customWidth="true" style="1" width="6.7109375" collapsed="false"/>
    <col min="7" max="7" customWidth="true" style="1" width="4.7109375" collapsed="false"/>
    <col min="8" max="8" customWidth="true" style="2" width="7.0" collapsed="false"/>
    <col min="9" max="9" customWidth="true" style="1" width="4.7109375" collapsed="false"/>
    <col min="10" max="10" customWidth="true" style="1" width="6.85546875" collapsed="false"/>
    <col min="11" max="11" customWidth="true" style="1" width="4.7109375" collapsed="false"/>
    <col min="12" max="12" customWidth="true" style="1" width="7.0" collapsed="false"/>
    <col min="13" max="13" customWidth="true" style="1" width="4.7109375" collapsed="false"/>
    <col min="14" max="14" customWidth="true" style="1" width="6.85546875" collapsed="false"/>
    <col min="15" max="15" customWidth="true" style="1" width="4.7109375" collapsed="false"/>
    <col min="16" max="16" customWidth="true" style="2" width="7.0" collapsed="false"/>
    <col min="17" max="19" customWidth="true" style="1" width="4.7109375" collapsed="false"/>
    <col min="20" max="20" customWidth="true" style="2" width="4.7109375" collapsed="false"/>
    <col min="21" max="16384" style="1" width="5.42578125" collapsed="false"/>
  </cols>
  <sheetData>
    <row customHeight="1" ht="18.600000000000001" r="1" spans="1:20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customHeight="1" ht="5.45" r="2" spans="1:20" x14ac:dyDescent="0.2">
      <c r="H2" s="1"/>
      <c r="P2" s="1"/>
      <c r="T2" s="1"/>
    </row>
    <row r="3" spans="1:20" x14ac:dyDescent="0.2">
      <c r="H3" s="1"/>
      <c r="P3" s="1"/>
      <c r="T3" s="1"/>
    </row>
    <row r="4" spans="1:20" x14ac:dyDescent="0.2">
      <c r="H4" s="1"/>
      <c r="P4" s="1"/>
      <c r="T4" s="1"/>
    </row>
    <row r="5" spans="1:20" x14ac:dyDescent="0.2">
      <c r="H5" s="1"/>
      <c r="P5" s="1"/>
      <c r="T5" s="1"/>
    </row>
    <row r="6" spans="1:20" x14ac:dyDescent="0.2">
      <c r="H6" s="1"/>
      <c r="P6" s="1"/>
      <c r="T6" s="1"/>
    </row>
    <row r="7" spans="1:20" x14ac:dyDescent="0.2">
      <c r="H7" s="1"/>
      <c r="P7" s="1"/>
      <c r="T7" s="1"/>
    </row>
    <row r="8" spans="1:20" x14ac:dyDescent="0.2">
      <c r="H8" s="1"/>
      <c r="P8" s="1"/>
      <c r="T8" s="1"/>
    </row>
    <row r="9" spans="1:20" x14ac:dyDescent="0.2">
      <c r="H9" s="1"/>
      <c r="P9" s="1"/>
      <c r="T9" s="1"/>
    </row>
    <row customFormat="1" customHeight="1" ht="14.1" r="10" s="3" spans="1:20" x14ac:dyDescent="0.2"/>
    <row customFormat="1" customHeight="1" ht="14.1" r="11" s="3" spans="1:20" x14ac:dyDescent="0.2"/>
    <row customFormat="1" customHeight="1" ht="14.1" r="12" s="3" spans="1:20" x14ac:dyDescent="0.2"/>
    <row customFormat="1" customHeight="1" ht="14.1" r="13" s="3" spans="1:20" x14ac:dyDescent="0.2"/>
    <row customFormat="1" customHeight="1" ht="14.1" r="14" s="3" spans="1:20" x14ac:dyDescent="0.2"/>
    <row customFormat="1" customHeight="1" ht="14.1" r="15" s="3" spans="1:20" x14ac:dyDescent="0.2"/>
    <row customFormat="1" customHeight="1" ht="14.1" r="16" s="3" spans="1:20" x14ac:dyDescent="0.2"/>
    <row customFormat="1" customHeight="1" ht="14.1" r="17" s="3" spans="1:37" x14ac:dyDescent="0.2"/>
    <row customFormat="1" customHeight="1" ht="14.1" r="18" s="3" spans="1:37" x14ac:dyDescent="0.2"/>
    <row customFormat="1" customHeight="1" ht="14.1" r="19" s="3" spans="1:37" x14ac:dyDescent="0.2"/>
    <row customFormat="1" customHeight="1" ht="14.1" r="20" s="3" spans="1:37" x14ac:dyDescent="0.2"/>
    <row customFormat="1" customHeight="1" ht="14.1" r="21" s="3" spans="1:37" x14ac:dyDescent="0.2"/>
    <row customFormat="1" customHeight="1" ht="14.1" r="22" s="3" spans="1:37" x14ac:dyDescent="0.2"/>
    <row customFormat="1" customHeight="1" ht="14.1" r="23" s="3" spans="1:37" x14ac:dyDescent="0.2"/>
    <row customFormat="1" customHeight="1" ht="11.25" r="24" s="3" spans="1:37" x14ac:dyDescent="0.2"/>
    <row customFormat="1" customHeight="1" ht="18.600000000000001" r="25" s="3" spans="1:37" x14ac:dyDescent="0.25">
      <c r="A25" s="42" t="s">
        <v>33</v>
      </c>
      <c r="B25" s="4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  <c r="S25" s="36"/>
      <c r="T25" s="36"/>
    </row>
    <row customFormat="1" customHeight="1" ht="8.25" r="26" s="3" spans="1:37" x14ac:dyDescent="0.25">
      <c r="A26" s="42"/>
      <c r="B26" s="42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</row>
    <row customFormat="1" customHeight="1" ht="14.1" r="27" s="3" spans="1:37" x14ac:dyDescent="0.2">
      <c r="A27" s="38"/>
      <c r="B27" s="43"/>
      <c r="C27" s="44"/>
      <c r="D27" s="44"/>
      <c r="E27" s="45" t="s">
        <v>16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3"/>
      <c r="S27" s="39"/>
      <c r="T27" s="35"/>
    </row>
    <row customFormat="1" customHeight="1" ht="14.1" r="28" s="3" spans="1:37" x14ac:dyDescent="0.2">
      <c r="A28" s="38"/>
      <c r="B28" s="46" t="s">
        <v>14</v>
      </c>
      <c r="C28" s="44"/>
      <c r="D28" s="44"/>
      <c r="E28" s="44" t="s">
        <v>8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7" t="s">
        <v>9</v>
      </c>
      <c r="R28" s="43"/>
      <c r="S28" s="39"/>
      <c r="T28" s="35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customFormat="1" customHeight="1" ht="14.1" r="29" s="3" spans="1:37" x14ac:dyDescent="0.2">
      <c r="A29" s="38"/>
      <c r="B29" s="48" t="s">
        <v>15</v>
      </c>
      <c r="C29" s="49"/>
      <c r="D29" s="43"/>
      <c r="E29" s="50">
        <v>16</v>
      </c>
      <c r="F29" s="44"/>
      <c r="G29" s="49" t="s">
        <v>0</v>
      </c>
      <c r="H29" s="44"/>
      <c r="I29" s="49" t="s">
        <v>1</v>
      </c>
      <c r="J29" s="44"/>
      <c r="K29" s="49" t="s">
        <v>2</v>
      </c>
      <c r="L29" s="44"/>
      <c r="M29" s="49" t="s">
        <v>3</v>
      </c>
      <c r="N29" s="44"/>
      <c r="O29" s="49" t="s">
        <v>4</v>
      </c>
      <c r="P29" s="44"/>
      <c r="Q29" s="50" t="s">
        <v>10</v>
      </c>
      <c r="R29" s="43"/>
      <c r="S29" s="38"/>
      <c r="T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customFormat="1" customHeight="1" ht="14.1" r="30" s="3" spans="1:37" x14ac:dyDescent="0.2">
      <c r="A30" s="3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38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customHeight="1" ht="14.1" r="31" spans="1:37" x14ac:dyDescent="0.2">
      <c r="A31" s="40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0"/>
      <c r="T31" s="1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customHeight="1" ht="14.1" r="32" spans="1:37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1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customHeight="1" ht="14.1" r="33" spans="1:37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1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customHeight="1" ht="14.1" r="34" spans="1:37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customHeight="1" ht="14.1" r="35" spans="1:37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1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1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"/>
    </row>
    <row r="38" spans="1:37" x14ac:dyDescent="0.2">
      <c r="A38" s="40"/>
      <c r="B38" s="40"/>
      <c r="C38" s="40"/>
      <c r="D38" s="40"/>
      <c r="E38" s="40"/>
      <c r="F38" s="40"/>
      <c r="G38" s="40"/>
      <c r="H38" s="41"/>
      <c r="I38" s="40"/>
      <c r="J38" s="40"/>
      <c r="K38" s="40"/>
      <c r="L38" s="40"/>
      <c r="M38" s="40"/>
      <c r="N38" s="40"/>
      <c r="O38" s="40"/>
      <c r="P38" s="41"/>
      <c r="Q38" s="40"/>
      <c r="R38" s="40"/>
      <c r="S38" s="40"/>
    </row>
    <row r="39" spans="1:37" x14ac:dyDescent="0.2">
      <c r="A39" s="40"/>
      <c r="B39" s="40"/>
      <c r="C39" s="40"/>
      <c r="D39" s="40"/>
      <c r="E39" s="40"/>
      <c r="F39" s="40"/>
      <c r="G39" s="40"/>
      <c r="H39" s="41"/>
      <c r="I39" s="40"/>
      <c r="J39" s="40"/>
      <c r="K39" s="40"/>
      <c r="L39" s="40"/>
      <c r="M39" s="40"/>
      <c r="N39" s="40"/>
      <c r="O39" s="40"/>
      <c r="P39" s="41"/>
      <c r="Q39" s="40"/>
      <c r="R39" s="40"/>
      <c r="S39" s="40"/>
    </row>
    <row r="40" spans="1:37" x14ac:dyDescent="0.2">
      <c r="A40" s="40"/>
      <c r="B40" s="40"/>
      <c r="C40" s="40"/>
      <c r="D40" s="40"/>
      <c r="E40" s="40"/>
      <c r="F40" s="40"/>
      <c r="G40" s="40"/>
      <c r="H40" s="41"/>
      <c r="I40" s="40"/>
      <c r="J40" s="40"/>
      <c r="K40" s="40"/>
      <c r="L40" s="40"/>
      <c r="M40" s="40"/>
      <c r="N40" s="40"/>
      <c r="O40" s="40"/>
      <c r="P40" s="41"/>
      <c r="Q40" s="40"/>
      <c r="R40" s="40"/>
      <c r="S40" s="40"/>
    </row>
    <row r="41" spans="1:37" x14ac:dyDescent="0.2">
      <c r="A41" s="40"/>
      <c r="B41" s="40"/>
      <c r="C41" s="40"/>
      <c r="D41" s="40"/>
      <c r="E41" s="40"/>
      <c r="F41" s="40"/>
      <c r="G41" s="40"/>
      <c r="H41" s="41"/>
      <c r="I41" s="40"/>
      <c r="J41" s="40"/>
      <c r="K41" s="40"/>
      <c r="L41" s="40"/>
      <c r="M41" s="40"/>
      <c r="N41" s="40"/>
      <c r="O41" s="40"/>
      <c r="P41" s="41"/>
      <c r="Q41" s="40"/>
      <c r="R41" s="40"/>
      <c r="S41" s="40"/>
    </row>
    <row r="42" spans="1:37" x14ac:dyDescent="0.2">
      <c r="A42" s="40"/>
      <c r="B42" s="40"/>
      <c r="C42" s="40"/>
      <c r="D42" s="40"/>
      <c r="E42" s="40"/>
      <c r="F42" s="40"/>
      <c r="G42" s="40"/>
      <c r="H42" s="41"/>
      <c r="I42" s="40"/>
      <c r="J42" s="40"/>
      <c r="K42" s="40"/>
      <c r="L42" s="40"/>
      <c r="M42" s="40"/>
      <c r="N42" s="40"/>
      <c r="O42" s="40"/>
      <c r="P42" s="41"/>
      <c r="Q42" s="40"/>
      <c r="R42" s="40"/>
      <c r="S42" s="40"/>
    </row>
    <row r="43" spans="1:37" x14ac:dyDescent="0.2">
      <c r="A43" s="40"/>
      <c r="B43" s="40"/>
      <c r="C43" s="40"/>
      <c r="D43" s="40"/>
      <c r="E43" s="40"/>
      <c r="F43" s="40"/>
      <c r="G43" s="40"/>
      <c r="H43" s="41"/>
      <c r="I43" s="40"/>
      <c r="J43" s="40"/>
      <c r="K43" s="40"/>
      <c r="L43" s="40"/>
      <c r="M43" s="40"/>
      <c r="N43" s="40"/>
      <c r="O43" s="40"/>
      <c r="P43" s="41"/>
      <c r="Q43" s="40"/>
      <c r="R43" s="40"/>
      <c r="S43" s="40"/>
    </row>
    <row r="44" spans="1:37" x14ac:dyDescent="0.2">
      <c r="A44" s="40"/>
      <c r="B44" s="40"/>
      <c r="C44" s="40"/>
      <c r="D44" s="40"/>
      <c r="E44" s="40"/>
      <c r="F44" s="40"/>
      <c r="G44" s="40"/>
      <c r="H44" s="41"/>
      <c r="I44" s="40"/>
      <c r="J44" s="40"/>
      <c r="K44" s="40"/>
      <c r="L44" s="40"/>
      <c r="M44" s="40"/>
      <c r="N44" s="40"/>
      <c r="O44" s="40"/>
      <c r="P44" s="41"/>
      <c r="Q44" s="40"/>
      <c r="R44" s="40"/>
      <c r="S44" s="40"/>
    </row>
    <row r="45" spans="1:37" x14ac:dyDescent="0.2">
      <c r="A45" s="40"/>
      <c r="B45" s="40"/>
      <c r="C45" s="40"/>
      <c r="D45" s="40"/>
      <c r="E45" s="40"/>
      <c r="F45" s="40"/>
      <c r="G45" s="40"/>
      <c r="H45" s="41"/>
      <c r="I45" s="40"/>
      <c r="J45" s="40"/>
      <c r="K45" s="40"/>
      <c r="L45" s="40"/>
      <c r="M45" s="40"/>
      <c r="N45" s="40"/>
      <c r="O45" s="40"/>
      <c r="P45" s="41"/>
      <c r="Q45" s="40"/>
      <c r="R45" s="40"/>
      <c r="S45" s="40"/>
    </row>
    <row r="46" spans="1:37" x14ac:dyDescent="0.2">
      <c r="A46" s="40"/>
      <c r="B46" s="40"/>
      <c r="C46" s="40"/>
      <c r="D46" s="40"/>
      <c r="E46" s="40"/>
      <c r="F46" s="40"/>
      <c r="G46" s="40"/>
      <c r="H46" s="41"/>
      <c r="I46" s="40"/>
      <c r="J46" s="40"/>
      <c r="K46" s="40"/>
      <c r="L46" s="40"/>
      <c r="M46" s="40"/>
      <c r="N46" s="40"/>
      <c r="O46" s="40"/>
      <c r="P46" s="41"/>
      <c r="Q46" s="40"/>
      <c r="R46" s="40"/>
      <c r="S46" s="40"/>
    </row>
    <row r="47" spans="1:37" x14ac:dyDescent="0.2">
      <c r="A47" s="40"/>
      <c r="B47" s="40"/>
      <c r="C47" s="40"/>
      <c r="D47" s="40"/>
      <c r="E47" s="40"/>
      <c r="F47" s="40"/>
      <c r="G47" s="40"/>
      <c r="H47" s="41"/>
      <c r="I47" s="40"/>
      <c r="J47" s="40"/>
      <c r="K47" s="40"/>
      <c r="L47" s="40"/>
      <c r="M47" s="40"/>
      <c r="N47" s="40"/>
      <c r="O47" s="40"/>
      <c r="P47" s="41"/>
      <c r="Q47" s="40"/>
      <c r="R47" s="40"/>
      <c r="S47" s="40"/>
    </row>
    <row r="48" spans="1:37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1"/>
    </row>
    <row r="49" spans="1:20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1"/>
    </row>
    <row r="50" spans="1:20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1"/>
    </row>
    <row r="51" spans="1:20" x14ac:dyDescent="0.2">
      <c r="H51" s="1"/>
      <c r="P51" s="1"/>
      <c r="T51" s="1"/>
    </row>
    <row r="52" spans="1:20" x14ac:dyDescent="0.2">
      <c r="B52" s="57"/>
      <c r="C52" s="51" t="s">
        <v>34</v>
      </c>
      <c r="H52" s="1"/>
      <c r="P52" s="1"/>
      <c r="T52" s="1"/>
    </row>
    <row r="53" spans="1:20" x14ac:dyDescent="0.2">
      <c r="H53" s="1"/>
      <c r="P53" s="1"/>
      <c r="T53" s="1"/>
    </row>
    <row r="54" spans="1:20" x14ac:dyDescent="0.2">
      <c r="H54" s="1"/>
      <c r="P54" s="1"/>
      <c r="T54" s="1"/>
    </row>
    <row r="55" spans="1:20" x14ac:dyDescent="0.2">
      <c r="H55" s="1"/>
      <c r="P55" s="1"/>
      <c r="T55" s="1"/>
    </row>
    <row r="56" spans="1:20" x14ac:dyDescent="0.2">
      <c r="H56" s="1"/>
      <c r="P56" s="1"/>
      <c r="T56" s="1"/>
    </row>
    <row r="57" spans="1:20" x14ac:dyDescent="0.2">
      <c r="H57" s="1"/>
      <c r="P57" s="1"/>
      <c r="T57" s="1"/>
    </row>
    <row r="58" spans="1:20" x14ac:dyDescent="0.2">
      <c r="H58" s="1"/>
      <c r="P58" s="1"/>
      <c r="T58" s="1"/>
    </row>
    <row r="59" spans="1:20" x14ac:dyDescent="0.2">
      <c r="H59" s="1"/>
      <c r="P59" s="1"/>
      <c r="T59" s="1"/>
    </row>
    <row r="60" spans="1:20" x14ac:dyDescent="0.2">
      <c r="H60" s="1"/>
      <c r="P60" s="1"/>
      <c r="T60" s="1"/>
    </row>
  </sheetData>
  <phoneticPr fontId="2" type="noConversion"/>
  <pageMargins bottom="1" footer="0.25" header="0.5" left="0.5" right="0.5" top="0.7"/>
  <pageSetup cellComments="atEnd" orientation="portrait" r:id="rId1"/>
  <headerFooter>
    <oddFooter><![CDATA[&L&8Source:  Iowa Department of Transportation
LSA Staff Contact:  Michael Guanci (515.729.7755)&U michael.guanci@legis.iowa.gov&U
&C&G
&R&G]]></oddFooter>
  </headerFooter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C205"/>
  <sheetViews>
    <sheetView workbookViewId="0">
      <pane activePane="bottomLeft" state="frozen" topLeftCell="A2" ySplit="1"/>
      <selection activeCell="M33" pane="bottomLeft" sqref="M33"/>
    </sheetView>
  </sheetViews>
  <sheetFormatPr customHeight="1" defaultColWidth="9" defaultRowHeight="12" x14ac:dyDescent="0.2"/>
  <cols>
    <col min="1" max="1" bestFit="true" customWidth="true" style="11" width="11.85546875" collapsed="false"/>
    <col min="2" max="2" bestFit="true" customWidth="true" style="17" width="7.85546875" collapsed="false"/>
    <col min="3" max="7" bestFit="true" customWidth="true" style="17" width="5.5703125" collapsed="false"/>
    <col min="8" max="8" bestFit="true" customWidth="true" style="17" width="10.0" collapsed="false"/>
    <col min="9" max="9" bestFit="true" customWidth="true" style="17" width="20.28515625" collapsed="false"/>
    <col min="10" max="10" bestFit="true" customWidth="true" style="17" width="16.85546875" collapsed="false"/>
    <col min="11" max="11" bestFit="true" customWidth="true" style="19" width="16.5703125" collapsed="false"/>
    <col min="12" max="16384" style="9" width="9.0" collapsed="false"/>
  </cols>
  <sheetData>
    <row customFormat="1" customHeight="1" ht="12" r="1" s="3" spans="1:18" x14ac:dyDescent="0.2">
      <c r="A1" s="12" t="s">
        <v>22</v>
      </c>
      <c r="B1" s="13" t="s">
        <v>23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</v>
      </c>
      <c r="H1" s="13" t="s">
        <v>24</v>
      </c>
      <c r="I1" s="13" t="s">
        <v>25</v>
      </c>
      <c r="J1" s="13" t="s">
        <v>26</v>
      </c>
      <c r="K1" s="18" t="s">
        <v>27</v>
      </c>
      <c r="L1" s="4"/>
      <c r="M1" s="4"/>
      <c r="N1" s="4"/>
      <c r="O1" s="4"/>
      <c r="P1" s="4"/>
      <c r="Q1" s="4"/>
      <c r="R1" s="4"/>
    </row>
    <row customFormat="1" customHeight="1" ht="12" r="2" s="3" spans="1:18" x14ac:dyDescent="0.2">
      <c r="A2" s="10">
        <v>1987</v>
      </c>
      <c r="B2" s="14">
        <v>9</v>
      </c>
      <c r="C2" s="14">
        <v>90</v>
      </c>
      <c r="D2" s="14">
        <v>67</v>
      </c>
      <c r="E2" s="14">
        <v>25</v>
      </c>
      <c r="F2" s="14">
        <v>17</v>
      </c>
      <c r="G2" s="14">
        <v>12</v>
      </c>
      <c r="H2" s="14">
        <v>11</v>
      </c>
      <c r="I2" s="14">
        <f>IF(C2&gt;1,SUM(B2:H2),"")</f>
        <v>231</v>
      </c>
      <c r="J2" s="15">
        <v>490</v>
      </c>
      <c r="K2" s="23">
        <f>IF(I2&gt;0,I2/J2*100,"")</f>
        <v>47.142857142857139</v>
      </c>
      <c r="L2" s="4"/>
      <c r="M2" s="4"/>
      <c r="N2" s="4"/>
      <c r="O2" s="4"/>
      <c r="P2" s="4"/>
      <c r="R2" s="4"/>
    </row>
    <row customFormat="1" customHeight="1" ht="12" r="3" s="3" spans="1:18" x14ac:dyDescent="0.2">
      <c r="A3" s="10">
        <v>1988</v>
      </c>
      <c r="B3" s="14">
        <v>6</v>
      </c>
      <c r="C3" s="14">
        <v>103</v>
      </c>
      <c r="D3" s="14">
        <v>71</v>
      </c>
      <c r="E3" s="14">
        <v>39</v>
      </c>
      <c r="F3" s="14">
        <v>9</v>
      </c>
      <c r="G3" s="14">
        <v>10</v>
      </c>
      <c r="H3" s="14">
        <v>13</v>
      </c>
      <c r="I3" s="14">
        <f ref="I3:I66" si="0" t="shared">IF(C3&gt;1,SUM(B3:H3),"")</f>
        <v>251</v>
      </c>
      <c r="J3" s="15">
        <v>556</v>
      </c>
      <c r="K3" s="23">
        <f ref="K3:K32" si="1" t="shared">IF(I3&gt;0,I3/J3*100,"")</f>
        <v>45.143884892086334</v>
      </c>
      <c r="L3" s="4"/>
      <c r="M3" s="4"/>
      <c r="N3" s="4"/>
      <c r="O3" s="4"/>
      <c r="P3" s="4"/>
      <c r="R3" s="4"/>
    </row>
    <row customFormat="1" customHeight="1" ht="12" r="4" s="3" spans="1:18" x14ac:dyDescent="0.2">
      <c r="A4" s="10">
        <v>1989</v>
      </c>
      <c r="B4" s="14">
        <v>9</v>
      </c>
      <c r="C4" s="14">
        <v>72</v>
      </c>
      <c r="D4" s="14">
        <v>67</v>
      </c>
      <c r="E4" s="14">
        <v>39</v>
      </c>
      <c r="F4" s="14">
        <v>16</v>
      </c>
      <c r="G4" s="14">
        <v>7</v>
      </c>
      <c r="H4" s="14">
        <v>3</v>
      </c>
      <c r="I4" s="14">
        <f si="0" t="shared"/>
        <v>213</v>
      </c>
      <c r="J4" s="15">
        <v>514</v>
      </c>
      <c r="K4" s="23">
        <f si="1" t="shared"/>
        <v>41.439688715953309</v>
      </c>
      <c r="L4" s="4"/>
      <c r="M4" s="4"/>
      <c r="N4" s="4"/>
      <c r="O4" s="4"/>
      <c r="P4" s="4"/>
      <c r="R4" s="4"/>
    </row>
    <row customFormat="1" customHeight="1" ht="12" r="5" s="3" spans="1:18" x14ac:dyDescent="0.2">
      <c r="A5" s="10">
        <v>1990</v>
      </c>
      <c r="B5" s="14">
        <v>6</v>
      </c>
      <c r="C5" s="14">
        <v>77</v>
      </c>
      <c r="D5" s="14">
        <v>75</v>
      </c>
      <c r="E5" s="14">
        <v>19</v>
      </c>
      <c r="F5" s="14">
        <v>16</v>
      </c>
      <c r="G5" s="14">
        <v>11</v>
      </c>
      <c r="H5" s="15">
        <v>6</v>
      </c>
      <c r="I5" s="14">
        <f si="0" t="shared"/>
        <v>210</v>
      </c>
      <c r="J5" s="15">
        <v>464</v>
      </c>
      <c r="K5" s="23">
        <f si="1" t="shared"/>
        <v>45.258620689655174</v>
      </c>
      <c r="L5" s="4"/>
      <c r="M5" s="4"/>
      <c r="N5" s="4"/>
      <c r="O5" s="4"/>
      <c r="P5" s="4"/>
      <c r="R5" s="4"/>
    </row>
    <row customFormat="1" customHeight="1" ht="12" r="6" s="3" spans="1:18" x14ac:dyDescent="0.2">
      <c r="A6" s="10">
        <v>1991</v>
      </c>
      <c r="B6" s="14">
        <v>9</v>
      </c>
      <c r="C6" s="14">
        <v>66</v>
      </c>
      <c r="D6" s="14">
        <v>49</v>
      </c>
      <c r="E6" s="14">
        <v>21</v>
      </c>
      <c r="F6" s="14">
        <v>14</v>
      </c>
      <c r="G6" s="14">
        <v>13</v>
      </c>
      <c r="H6" s="14">
        <v>7</v>
      </c>
      <c r="I6" s="14">
        <f si="0" t="shared"/>
        <v>179</v>
      </c>
      <c r="J6" s="15">
        <v>488</v>
      </c>
      <c r="K6" s="23">
        <f si="1" t="shared"/>
        <v>36.680327868852459</v>
      </c>
      <c r="L6" s="4"/>
      <c r="M6" s="4"/>
      <c r="N6" s="4"/>
      <c r="O6" s="4"/>
      <c r="P6" s="4"/>
      <c r="R6" s="4"/>
    </row>
    <row customFormat="1" customHeight="1" ht="12" r="7" s="3" spans="1:18" x14ac:dyDescent="0.2">
      <c r="A7" s="10">
        <v>1992</v>
      </c>
      <c r="B7" s="16">
        <v>4</v>
      </c>
      <c r="C7" s="15">
        <v>60</v>
      </c>
      <c r="D7" s="15">
        <v>42</v>
      </c>
      <c r="E7" s="15">
        <v>26</v>
      </c>
      <c r="F7" s="15">
        <v>13</v>
      </c>
      <c r="G7" s="15">
        <v>7</v>
      </c>
      <c r="H7" s="15">
        <v>5</v>
      </c>
      <c r="I7" s="14">
        <f si="0" t="shared"/>
        <v>157</v>
      </c>
      <c r="J7" s="15">
        <v>436</v>
      </c>
      <c r="K7" s="23">
        <f si="1" t="shared"/>
        <v>36.009174311926607</v>
      </c>
      <c r="L7" s="4"/>
      <c r="M7" s="4"/>
      <c r="N7" s="4"/>
      <c r="O7" s="4"/>
      <c r="P7" s="4"/>
      <c r="R7" s="4"/>
    </row>
    <row customFormat="1" customHeight="1" ht="12" r="8" s="3" spans="1:18" x14ac:dyDescent="0.2">
      <c r="A8" s="10">
        <v>1993</v>
      </c>
      <c r="B8" s="15">
        <v>5</v>
      </c>
      <c r="C8" s="15">
        <v>53</v>
      </c>
      <c r="D8" s="15">
        <v>60</v>
      </c>
      <c r="E8" s="15">
        <v>23</v>
      </c>
      <c r="F8" s="15">
        <v>9</v>
      </c>
      <c r="G8" s="15">
        <v>9</v>
      </c>
      <c r="H8" s="15">
        <v>11</v>
      </c>
      <c r="I8" s="14">
        <f si="0" t="shared"/>
        <v>170</v>
      </c>
      <c r="J8" s="15">
        <v>457</v>
      </c>
      <c r="K8" s="23">
        <f si="1" t="shared"/>
        <v>37.199124726477024</v>
      </c>
      <c r="L8" s="4"/>
      <c r="M8" s="4"/>
      <c r="N8" s="4"/>
      <c r="O8" s="4"/>
      <c r="P8" s="4"/>
      <c r="R8" s="4"/>
    </row>
    <row customFormat="1" customHeight="1" ht="12" r="9" s="3" spans="1:18" x14ac:dyDescent="0.2">
      <c r="A9" s="10">
        <v>1994</v>
      </c>
      <c r="B9" s="14">
        <v>0</v>
      </c>
      <c r="C9" s="14">
        <v>52</v>
      </c>
      <c r="D9" s="14">
        <v>51</v>
      </c>
      <c r="E9" s="14">
        <v>33</v>
      </c>
      <c r="F9" s="14">
        <v>11</v>
      </c>
      <c r="G9" s="14">
        <v>2</v>
      </c>
      <c r="H9" s="15">
        <v>2</v>
      </c>
      <c r="I9" s="14">
        <f si="0" t="shared"/>
        <v>151</v>
      </c>
      <c r="J9" s="15">
        <v>480</v>
      </c>
      <c r="K9" s="23">
        <f si="1" t="shared"/>
        <v>31.458333333333332</v>
      </c>
      <c r="L9" s="4"/>
      <c r="M9" s="4"/>
      <c r="N9" s="4"/>
      <c r="O9" s="4"/>
      <c r="P9" s="4"/>
      <c r="R9" s="4"/>
    </row>
    <row customFormat="1" customHeight="1" ht="12" r="10" s="3" spans="1:18" x14ac:dyDescent="0.2">
      <c r="A10" s="10">
        <v>1995</v>
      </c>
      <c r="B10" s="14">
        <v>7</v>
      </c>
      <c r="C10" s="14">
        <v>53</v>
      </c>
      <c r="D10" s="14">
        <v>44</v>
      </c>
      <c r="E10" s="14">
        <v>31</v>
      </c>
      <c r="F10" s="14">
        <v>17</v>
      </c>
      <c r="G10" s="14">
        <v>4</v>
      </c>
      <c r="H10" s="14">
        <v>4</v>
      </c>
      <c r="I10" s="14">
        <f si="0" t="shared"/>
        <v>160</v>
      </c>
      <c r="J10" s="15">
        <v>527</v>
      </c>
      <c r="K10" s="23">
        <f si="1" t="shared"/>
        <v>30.360531309297912</v>
      </c>
      <c r="L10" s="4"/>
      <c r="M10" s="4"/>
      <c r="N10" s="4"/>
      <c r="O10" s="4"/>
      <c r="P10" s="4"/>
      <c r="R10" s="4"/>
    </row>
    <row customFormat="1" customHeight="1" ht="12" r="11" s="3" spans="1:18" x14ac:dyDescent="0.2">
      <c r="A11" s="10">
        <v>1996</v>
      </c>
      <c r="B11" s="14">
        <v>4</v>
      </c>
      <c r="C11" s="14">
        <v>55</v>
      </c>
      <c r="D11" s="14">
        <v>45</v>
      </c>
      <c r="E11" s="14">
        <v>21</v>
      </c>
      <c r="F11" s="14">
        <v>13</v>
      </c>
      <c r="G11" s="14">
        <v>6</v>
      </c>
      <c r="H11" s="14">
        <v>2</v>
      </c>
      <c r="I11" s="14">
        <f si="0" t="shared"/>
        <v>146</v>
      </c>
      <c r="J11" s="15">
        <v>465</v>
      </c>
      <c r="K11" s="23">
        <f si="1" t="shared"/>
        <v>31.397849462365592</v>
      </c>
      <c r="L11" s="4"/>
      <c r="M11" s="4"/>
      <c r="N11" s="4"/>
      <c r="O11" s="4"/>
      <c r="P11" s="4"/>
      <c r="R11" s="4"/>
    </row>
    <row customFormat="1" customHeight="1" ht="12" r="12" s="3" spans="1:18" x14ac:dyDescent="0.2">
      <c r="A12" s="10">
        <v>1997</v>
      </c>
      <c r="B12" s="14">
        <v>0</v>
      </c>
      <c r="C12" s="14">
        <v>53</v>
      </c>
      <c r="D12" s="14">
        <v>25</v>
      </c>
      <c r="E12" s="14">
        <v>22</v>
      </c>
      <c r="F12" s="14">
        <v>9</v>
      </c>
      <c r="G12" s="14">
        <v>10</v>
      </c>
      <c r="H12" s="14">
        <v>6</v>
      </c>
      <c r="I12" s="14">
        <f si="0" t="shared"/>
        <v>125</v>
      </c>
      <c r="J12" s="15">
        <v>468</v>
      </c>
      <c r="K12" s="23">
        <f si="1" t="shared"/>
        <v>26.70940170940171</v>
      </c>
      <c r="L12" s="4"/>
      <c r="M12" s="4"/>
      <c r="N12" s="4"/>
      <c r="O12" s="4"/>
      <c r="P12" s="4"/>
      <c r="R12" s="4"/>
    </row>
    <row customFormat="1" customHeight="1" ht="12" r="13" s="3" spans="1:18" x14ac:dyDescent="0.2">
      <c r="A13" s="10">
        <v>1998</v>
      </c>
      <c r="B13" s="14">
        <v>1</v>
      </c>
      <c r="C13" s="14">
        <v>30</v>
      </c>
      <c r="D13" s="14">
        <v>35</v>
      </c>
      <c r="E13" s="14">
        <v>29</v>
      </c>
      <c r="F13" s="14">
        <v>10</v>
      </c>
      <c r="G13" s="14">
        <v>3</v>
      </c>
      <c r="H13" s="15">
        <v>5</v>
      </c>
      <c r="I13" s="14">
        <f si="0" t="shared"/>
        <v>113</v>
      </c>
      <c r="J13" s="15">
        <v>449</v>
      </c>
      <c r="K13" s="23">
        <f si="1" t="shared"/>
        <v>25.167037861915372</v>
      </c>
      <c r="L13" s="4"/>
      <c r="M13" s="4"/>
      <c r="N13" s="4"/>
      <c r="O13" s="4"/>
      <c r="P13" s="4"/>
      <c r="R13" s="4"/>
    </row>
    <row customFormat="1" customHeight="1" ht="12" r="14" s="3" spans="1:18" x14ac:dyDescent="0.2">
      <c r="A14" s="10">
        <v>1999</v>
      </c>
      <c r="B14" s="14">
        <v>6</v>
      </c>
      <c r="C14" s="14">
        <v>38</v>
      </c>
      <c r="D14" s="14">
        <v>34</v>
      </c>
      <c r="E14" s="14">
        <v>26</v>
      </c>
      <c r="F14" s="14">
        <v>18</v>
      </c>
      <c r="G14" s="14">
        <v>3</v>
      </c>
      <c r="H14" s="14">
        <v>7</v>
      </c>
      <c r="I14" s="14">
        <f si="0" t="shared"/>
        <v>132</v>
      </c>
      <c r="J14" s="15">
        <v>490</v>
      </c>
      <c r="K14" s="23">
        <f si="1" t="shared"/>
        <v>26.938775510204081</v>
      </c>
      <c r="L14" s="4"/>
      <c r="M14" s="4"/>
      <c r="N14" s="4"/>
      <c r="O14" s="4"/>
      <c r="P14" s="4"/>
      <c r="R14" s="4"/>
    </row>
    <row customFormat="1" customHeight="1" ht="12" r="15" s="3" spans="1:18" x14ac:dyDescent="0.2">
      <c r="A15" s="10">
        <v>2000</v>
      </c>
      <c r="B15" s="14">
        <v>3</v>
      </c>
      <c r="C15" s="14">
        <v>40</v>
      </c>
      <c r="D15" s="14">
        <v>26</v>
      </c>
      <c r="E15" s="14">
        <v>19</v>
      </c>
      <c r="F15" s="14">
        <v>14</v>
      </c>
      <c r="G15" s="14">
        <v>4</v>
      </c>
      <c r="H15" s="15">
        <v>6</v>
      </c>
      <c r="I15" s="14">
        <f si="0" t="shared"/>
        <v>112</v>
      </c>
      <c r="J15" s="15">
        <v>445</v>
      </c>
      <c r="K15" s="23">
        <f si="1" t="shared"/>
        <v>25.168539325842698</v>
      </c>
      <c r="L15" s="4"/>
      <c r="M15" s="4"/>
      <c r="N15" s="4"/>
      <c r="O15" s="4"/>
      <c r="P15" s="4"/>
      <c r="R15" s="4"/>
    </row>
    <row customFormat="1" customHeight="1" ht="12" r="16" s="3" spans="1:18" x14ac:dyDescent="0.2">
      <c r="A16" s="10">
        <v>2001</v>
      </c>
      <c r="B16" s="14">
        <v>6</v>
      </c>
      <c r="C16" s="14">
        <v>47</v>
      </c>
      <c r="D16" s="14">
        <v>24</v>
      </c>
      <c r="E16" s="14">
        <v>28</v>
      </c>
      <c r="F16" s="14">
        <v>7</v>
      </c>
      <c r="G16" s="14">
        <v>5</v>
      </c>
      <c r="H16" s="15">
        <v>0</v>
      </c>
      <c r="I16" s="14">
        <f si="0" t="shared"/>
        <v>117</v>
      </c>
      <c r="J16" s="15">
        <v>446</v>
      </c>
      <c r="K16" s="23">
        <f si="1" t="shared"/>
        <v>26.23318385650224</v>
      </c>
      <c r="L16" s="4"/>
      <c r="M16" s="4"/>
      <c r="N16" s="4"/>
      <c r="O16" s="4"/>
      <c r="P16" s="4"/>
      <c r="R16" s="4"/>
    </row>
    <row customFormat="1" customHeight="1" ht="12" r="17" s="3" spans="1:28" x14ac:dyDescent="0.2">
      <c r="A17" s="10">
        <v>2002</v>
      </c>
      <c r="B17" s="14">
        <v>3</v>
      </c>
      <c r="C17" s="14">
        <v>38</v>
      </c>
      <c r="D17" s="14">
        <v>26</v>
      </c>
      <c r="E17" s="14">
        <v>20</v>
      </c>
      <c r="F17" s="14">
        <v>16</v>
      </c>
      <c r="G17" s="14">
        <v>14</v>
      </c>
      <c r="H17" s="15">
        <v>5</v>
      </c>
      <c r="I17" s="14">
        <f si="0" t="shared"/>
        <v>122</v>
      </c>
      <c r="J17" s="15">
        <v>405</v>
      </c>
      <c r="K17" s="23">
        <f si="1" t="shared"/>
        <v>30.123456790123459</v>
      </c>
      <c r="L17" s="4"/>
      <c r="M17" s="4"/>
      <c r="N17" s="4"/>
      <c r="O17" s="4"/>
      <c r="P17" s="4"/>
      <c r="R17" s="4"/>
    </row>
    <row customFormat="1" customHeight="1" ht="12" r="18" s="3" spans="1:28" x14ac:dyDescent="0.2">
      <c r="A18" s="10">
        <v>2003</v>
      </c>
      <c r="B18" s="14">
        <v>2</v>
      </c>
      <c r="C18" s="14">
        <v>41</v>
      </c>
      <c r="D18" s="14">
        <v>24</v>
      </c>
      <c r="E18" s="14">
        <v>20</v>
      </c>
      <c r="F18" s="14">
        <v>17</v>
      </c>
      <c r="G18" s="14">
        <v>7</v>
      </c>
      <c r="H18" s="14">
        <v>3</v>
      </c>
      <c r="I18" s="14">
        <f si="0" t="shared"/>
        <v>114</v>
      </c>
      <c r="J18" s="15">
        <v>443</v>
      </c>
      <c r="K18" s="23">
        <f si="1" t="shared"/>
        <v>25.733634311512414</v>
      </c>
      <c r="L18" s="4"/>
      <c r="M18" s="4"/>
      <c r="N18" s="4"/>
      <c r="O18" s="4"/>
      <c r="P18" s="4"/>
      <c r="R18" s="4"/>
    </row>
    <row customFormat="1" customHeight="1" ht="12" r="19" s="3" spans="1:28" x14ac:dyDescent="0.2">
      <c r="A19" s="10">
        <v>2004</v>
      </c>
      <c r="B19" s="14">
        <v>3</v>
      </c>
      <c r="C19" s="14">
        <v>29</v>
      </c>
      <c r="D19" s="15">
        <v>19</v>
      </c>
      <c r="E19" s="14">
        <v>10</v>
      </c>
      <c r="F19" s="14">
        <v>15</v>
      </c>
      <c r="G19" s="14">
        <v>2</v>
      </c>
      <c r="H19" s="15">
        <v>1</v>
      </c>
      <c r="I19" s="14">
        <f si="0" t="shared"/>
        <v>79</v>
      </c>
      <c r="J19" s="15">
        <v>388</v>
      </c>
      <c r="K19" s="23">
        <f si="1" t="shared"/>
        <v>20.36082474226804</v>
      </c>
      <c r="L19" s="4"/>
      <c r="M19" s="4"/>
      <c r="N19" s="4"/>
      <c r="O19" s="4"/>
      <c r="P19" s="4"/>
      <c r="R19" s="4"/>
    </row>
    <row customFormat="1" customHeight="1" ht="12" r="20" s="3" spans="1:28" x14ac:dyDescent="0.2">
      <c r="A20" s="10">
        <v>2005</v>
      </c>
      <c r="B20" s="14">
        <v>4</v>
      </c>
      <c r="C20" s="14">
        <v>32</v>
      </c>
      <c r="D20" s="15">
        <v>13</v>
      </c>
      <c r="E20" s="14">
        <v>13</v>
      </c>
      <c r="F20" s="14">
        <v>11</v>
      </c>
      <c r="G20" s="14">
        <v>7</v>
      </c>
      <c r="H20" s="15">
        <v>4</v>
      </c>
      <c r="I20" s="14">
        <f>IF(C20&gt;1,SUM(B20:H20),"")</f>
        <v>84</v>
      </c>
      <c r="J20" s="15">
        <v>450</v>
      </c>
      <c r="K20" s="23">
        <f si="1" t="shared"/>
        <v>18.666666666666668</v>
      </c>
      <c r="L20" s="4"/>
      <c r="M20" s="4"/>
      <c r="N20" s="4"/>
      <c r="O20" s="4"/>
      <c r="P20" s="4"/>
      <c r="R20" s="4"/>
    </row>
    <row customFormat="1" customHeight="1" ht="12" r="21" s="3" spans="1:28" x14ac:dyDescent="0.2">
      <c r="A21" s="10">
        <v>2006</v>
      </c>
      <c r="B21" s="14">
        <v>4</v>
      </c>
      <c r="C21" s="14">
        <v>30</v>
      </c>
      <c r="D21" s="14">
        <v>18</v>
      </c>
      <c r="E21" s="14">
        <v>23</v>
      </c>
      <c r="F21" s="14">
        <v>18</v>
      </c>
      <c r="G21" s="14">
        <v>7</v>
      </c>
      <c r="H21" s="15">
        <v>6</v>
      </c>
      <c r="I21" s="14">
        <f si="0" t="shared"/>
        <v>106</v>
      </c>
      <c r="J21" s="15">
        <v>439</v>
      </c>
      <c r="K21" s="23">
        <f si="1" t="shared"/>
        <v>24.145785876993166</v>
      </c>
      <c r="L21" s="4"/>
      <c r="M21" s="4"/>
      <c r="N21" s="4"/>
      <c r="O21" s="4"/>
      <c r="P21" s="4"/>
      <c r="R21" s="4"/>
    </row>
    <row customFormat="1" customHeight="1" ht="12" r="22" s="3" spans="1:28" x14ac:dyDescent="0.2">
      <c r="A22" s="10">
        <v>2007</v>
      </c>
      <c r="B22" s="14">
        <v>3</v>
      </c>
      <c r="C22" s="14">
        <v>38</v>
      </c>
      <c r="D22" s="14">
        <v>22</v>
      </c>
      <c r="E22" s="14">
        <v>18</v>
      </c>
      <c r="F22" s="14">
        <v>17</v>
      </c>
      <c r="G22" s="14">
        <v>6</v>
      </c>
      <c r="H22" s="14">
        <v>6</v>
      </c>
      <c r="I22" s="14">
        <f si="0" t="shared"/>
        <v>110</v>
      </c>
      <c r="J22" s="15">
        <v>446</v>
      </c>
      <c r="K22" s="23">
        <f si="1" t="shared"/>
        <v>24.663677130044842</v>
      </c>
      <c r="L22" s="4"/>
      <c r="M22" s="4"/>
      <c r="N22" s="4"/>
      <c r="O22" s="4"/>
      <c r="P22" s="4"/>
      <c r="R22" s="4"/>
    </row>
    <row customFormat="1" customHeight="1" ht="12" r="23" s="3" spans="1:28" x14ac:dyDescent="0.2">
      <c r="A23" s="10">
        <v>2008</v>
      </c>
      <c r="B23" s="14">
        <v>1</v>
      </c>
      <c r="C23" s="14">
        <v>16</v>
      </c>
      <c r="D23" s="15">
        <v>27</v>
      </c>
      <c r="E23" s="14">
        <v>14</v>
      </c>
      <c r="F23" s="14">
        <v>18</v>
      </c>
      <c r="G23" s="14">
        <v>4</v>
      </c>
      <c r="H23" s="15">
        <v>0</v>
      </c>
      <c r="I23" s="14">
        <f si="0" t="shared"/>
        <v>80</v>
      </c>
      <c r="J23" s="15">
        <v>412</v>
      </c>
      <c r="K23" s="23">
        <f si="1" t="shared"/>
        <v>19.417475728155338</v>
      </c>
      <c r="L23" s="4"/>
      <c r="M23" s="4"/>
      <c r="N23" s="4"/>
      <c r="O23" s="4"/>
      <c r="P23" s="4"/>
      <c r="R23" s="4"/>
    </row>
    <row customFormat="1" customHeight="1" ht="12" r="24" s="3" spans="1:28" x14ac:dyDescent="0.2">
      <c r="A24" s="10">
        <v>2009</v>
      </c>
      <c r="B24" s="14">
        <v>0</v>
      </c>
      <c r="C24" s="14">
        <v>23</v>
      </c>
      <c r="D24" s="15">
        <v>21</v>
      </c>
      <c r="E24" s="14">
        <v>20</v>
      </c>
      <c r="F24" s="14">
        <v>13</v>
      </c>
      <c r="G24" s="14">
        <v>10</v>
      </c>
      <c r="H24" s="15">
        <v>5</v>
      </c>
      <c r="I24" s="14">
        <f si="0" t="shared"/>
        <v>92</v>
      </c>
      <c r="J24" s="15">
        <v>371</v>
      </c>
      <c r="K24" s="23">
        <f si="1" t="shared"/>
        <v>24.797843665768195</v>
      </c>
      <c r="L24" s="4"/>
      <c r="M24" s="4"/>
      <c r="N24" s="4"/>
      <c r="O24" s="4"/>
      <c r="P24" s="4"/>
      <c r="R24" s="4"/>
    </row>
    <row customFormat="1" customHeight="1" ht="12" r="25" s="3" spans="1:28" x14ac:dyDescent="0.2">
      <c r="A25" s="10">
        <v>2010</v>
      </c>
      <c r="B25" s="14">
        <v>0</v>
      </c>
      <c r="C25" s="14">
        <v>23</v>
      </c>
      <c r="D25" s="15">
        <v>16</v>
      </c>
      <c r="E25" s="14">
        <v>13</v>
      </c>
      <c r="F25" s="14">
        <v>14</v>
      </c>
      <c r="G25" s="14">
        <v>10</v>
      </c>
      <c r="H25" s="15">
        <v>2</v>
      </c>
      <c r="I25" s="14">
        <f si="0" t="shared"/>
        <v>78</v>
      </c>
      <c r="J25" s="15">
        <v>390</v>
      </c>
      <c r="K25" s="23">
        <f si="1" t="shared"/>
        <v>20</v>
      </c>
      <c r="L25" s="4"/>
      <c r="M25" s="4"/>
      <c r="N25" s="4"/>
      <c r="O25" s="4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customFormat="1" customHeight="1" ht="12" r="26" s="3" spans="1:28" x14ac:dyDescent="0.2">
      <c r="A26" s="10">
        <v>2011</v>
      </c>
      <c r="B26" s="14">
        <v>0</v>
      </c>
      <c r="C26" s="14">
        <v>20</v>
      </c>
      <c r="D26" s="15">
        <v>14</v>
      </c>
      <c r="E26" s="14">
        <v>10</v>
      </c>
      <c r="F26" s="14">
        <v>11</v>
      </c>
      <c r="G26" s="14">
        <v>7</v>
      </c>
      <c r="H26" s="15">
        <v>4</v>
      </c>
      <c r="I26" s="14">
        <f si="0" t="shared"/>
        <v>66</v>
      </c>
      <c r="J26" s="15">
        <v>360</v>
      </c>
      <c r="K26" s="23">
        <f si="1" t="shared"/>
        <v>18.333333333333332</v>
      </c>
      <c r="L26" s="4"/>
      <c r="M26" s="4"/>
      <c r="N26" s="4"/>
      <c r="O26" s="4"/>
      <c r="P26" s="4"/>
      <c r="R26" s="4"/>
    </row>
    <row customFormat="1" customHeight="1" ht="12" r="27" s="3" spans="1:28" x14ac:dyDescent="0.2">
      <c r="A27" s="10">
        <v>2012</v>
      </c>
      <c r="B27" s="14">
        <v>2</v>
      </c>
      <c r="C27" s="14">
        <v>23</v>
      </c>
      <c r="D27" s="15">
        <v>20</v>
      </c>
      <c r="E27" s="14">
        <v>23</v>
      </c>
      <c r="F27" s="14">
        <v>15</v>
      </c>
      <c r="G27" s="14">
        <v>7</v>
      </c>
      <c r="H27" s="15">
        <v>2</v>
      </c>
      <c r="I27" s="14">
        <f si="0" t="shared"/>
        <v>92</v>
      </c>
      <c r="J27" s="15">
        <v>365</v>
      </c>
      <c r="K27" s="23">
        <f si="1" t="shared"/>
        <v>25.205479452054796</v>
      </c>
      <c r="L27" s="4"/>
      <c r="M27" s="4"/>
      <c r="N27" s="4"/>
      <c r="O27" s="4"/>
      <c r="P27" s="4"/>
      <c r="R27" s="4"/>
    </row>
    <row customFormat="1" customHeight="1" ht="12" r="28" s="3" spans="1:28" x14ac:dyDescent="0.2">
      <c r="A28" s="10">
        <v>2013</v>
      </c>
      <c r="B28" s="14">
        <v>3</v>
      </c>
      <c r="C28" s="14">
        <v>28</v>
      </c>
      <c r="D28" s="15">
        <v>21</v>
      </c>
      <c r="E28" s="14">
        <v>17</v>
      </c>
      <c r="F28" s="14">
        <v>16</v>
      </c>
      <c r="G28" s="14">
        <v>6</v>
      </c>
      <c r="H28" s="15">
        <v>3</v>
      </c>
      <c r="I28" s="14">
        <f si="0" t="shared"/>
        <v>94</v>
      </c>
      <c r="J28" s="15">
        <v>317</v>
      </c>
      <c r="K28" s="23">
        <f si="1" t="shared"/>
        <v>29.652996845425868</v>
      </c>
      <c r="L28" s="4"/>
      <c r="M28" s="4"/>
      <c r="N28" s="4"/>
      <c r="O28" s="4"/>
      <c r="P28" s="4"/>
      <c r="R28" s="4"/>
    </row>
    <row customFormat="1" customHeight="1" ht="12" r="29" s="3" spans="1:28" x14ac:dyDescent="0.2">
      <c r="A29" s="10">
        <v>2014</v>
      </c>
      <c r="B29" s="14">
        <v>0</v>
      </c>
      <c r="C29" s="14">
        <v>25</v>
      </c>
      <c r="D29" s="15">
        <v>19</v>
      </c>
      <c r="E29" s="14">
        <v>12</v>
      </c>
      <c r="F29" s="14">
        <v>21</v>
      </c>
      <c r="G29" s="14">
        <v>11</v>
      </c>
      <c r="H29" s="15">
        <v>0</v>
      </c>
      <c r="I29" s="14">
        <f si="0" t="shared"/>
        <v>88</v>
      </c>
      <c r="J29" s="15">
        <v>321</v>
      </c>
      <c r="K29" s="23">
        <f si="1" t="shared"/>
        <v>27.414330218068532</v>
      </c>
      <c r="L29" s="4"/>
      <c r="M29" s="4"/>
      <c r="N29" s="4"/>
      <c r="O29" s="4"/>
      <c r="P29" s="4"/>
      <c r="R29" s="4"/>
    </row>
    <row customHeight="1" ht="12" r="30" spans="1:28" x14ac:dyDescent="0.2">
      <c r="A30" s="11">
        <v>2015</v>
      </c>
      <c r="B30" s="17">
        <v>0</v>
      </c>
      <c r="C30" s="17">
        <v>23</v>
      </c>
      <c r="D30" s="17">
        <v>20</v>
      </c>
      <c r="E30" s="17">
        <v>14</v>
      </c>
      <c r="F30" s="17">
        <v>14</v>
      </c>
      <c r="G30" s="17">
        <v>14</v>
      </c>
      <c r="H30" s="17">
        <v>4</v>
      </c>
      <c r="I30" s="14">
        <f si="0" t="shared"/>
        <v>89</v>
      </c>
      <c r="J30" s="17">
        <v>320</v>
      </c>
      <c r="K30" s="23">
        <f si="1" t="shared"/>
        <v>27.8125</v>
      </c>
    </row>
    <row customHeight="1" ht="12" r="31" spans="1:28" x14ac:dyDescent="0.2">
      <c r="A31" s="11">
        <v>2016</v>
      </c>
      <c r="B31" s="17">
        <v>0</v>
      </c>
      <c r="C31" s="17">
        <v>23</v>
      </c>
      <c r="D31" s="17">
        <v>31</v>
      </c>
      <c r="E31" s="17">
        <v>18</v>
      </c>
      <c r="F31" s="17">
        <v>13</v>
      </c>
      <c r="G31" s="17">
        <v>12</v>
      </c>
      <c r="H31" s="17">
        <v>10</v>
      </c>
      <c r="I31" s="14">
        <f si="0" t="shared"/>
        <v>107</v>
      </c>
      <c r="J31" s="17">
        <v>404</v>
      </c>
      <c r="K31" s="23">
        <f si="1" t="shared"/>
        <v>26.485148514851488</v>
      </c>
    </row>
    <row customFormat="1" customHeight="1" ht="12" r="32" s="56" spans="1:28" x14ac:dyDescent="0.2">
      <c r="A32" s="53">
        <v>2017</v>
      </c>
      <c r="B32" s="54">
        <v>5</v>
      </c>
      <c r="C32" s="54">
        <v>17</v>
      </c>
      <c r="D32" s="54">
        <v>30</v>
      </c>
      <c r="E32" s="54">
        <v>13</v>
      </c>
      <c r="F32" s="54">
        <v>13</v>
      </c>
      <c r="G32" s="54">
        <v>11</v>
      </c>
      <c r="H32" s="54">
        <v>2</v>
      </c>
      <c r="I32" s="16">
        <f si="0" t="shared"/>
        <v>91</v>
      </c>
      <c r="J32" s="54">
        <v>329</v>
      </c>
      <c r="K32" s="55">
        <f si="1" t="shared"/>
        <v>27.659574468085108</v>
      </c>
    </row>
    <row customHeight="1" ht="12" r="33" spans="9:11" x14ac:dyDescent="0.2">
      <c r="I33" s="14" t="str">
        <f si="0" t="shared"/>
        <v/>
      </c>
      <c r="K33" s="55" t="e">
        <f>IF(I33&gt;0,I33/J33*100," ")</f>
        <v>#VALUE!</v>
      </c>
    </row>
    <row customHeight="1" ht="12" r="34" spans="9:11" x14ac:dyDescent="0.2">
      <c r="I34" s="14" t="str">
        <f si="0" t="shared"/>
        <v/>
      </c>
      <c r="K34" s="55" t="e">
        <f ref="K34:K97" si="2" t="shared">IF(I34&gt;0,I34/J34*100," ")</f>
        <v>#VALUE!</v>
      </c>
    </row>
    <row customHeight="1" ht="12" r="35" spans="9:11" x14ac:dyDescent="0.2">
      <c r="I35" s="14" t="str">
        <f si="0" t="shared"/>
        <v/>
      </c>
      <c r="K35" s="55" t="e">
        <f si="2" t="shared"/>
        <v>#VALUE!</v>
      </c>
    </row>
    <row customHeight="1" ht="12" r="36" spans="9:11" x14ac:dyDescent="0.2">
      <c r="I36" s="14" t="str">
        <f si="0" t="shared"/>
        <v/>
      </c>
      <c r="K36" s="55" t="e">
        <f si="2" t="shared"/>
        <v>#VALUE!</v>
      </c>
    </row>
    <row customHeight="1" ht="12" r="37" spans="9:11" x14ac:dyDescent="0.2">
      <c r="I37" s="14" t="str">
        <f si="0" t="shared"/>
        <v/>
      </c>
      <c r="K37" s="55" t="e">
        <f si="2" t="shared"/>
        <v>#VALUE!</v>
      </c>
    </row>
    <row customHeight="1" ht="12" r="38" spans="9:11" x14ac:dyDescent="0.2">
      <c r="I38" s="14" t="str">
        <f si="0" t="shared"/>
        <v/>
      </c>
      <c r="K38" s="55" t="e">
        <f si="2" t="shared"/>
        <v>#VALUE!</v>
      </c>
    </row>
    <row customHeight="1" ht="12" r="39" spans="9:11" x14ac:dyDescent="0.2">
      <c r="I39" s="14" t="str">
        <f si="0" t="shared"/>
        <v/>
      </c>
      <c r="K39" s="55" t="e">
        <f si="2" t="shared"/>
        <v>#VALUE!</v>
      </c>
    </row>
    <row customHeight="1" ht="12" r="40" spans="9:11" x14ac:dyDescent="0.2">
      <c r="I40" s="14" t="str">
        <f si="0" t="shared"/>
        <v/>
      </c>
      <c r="K40" s="55" t="e">
        <f si="2" t="shared"/>
        <v>#VALUE!</v>
      </c>
    </row>
    <row customHeight="1" ht="12" r="41" spans="9:11" x14ac:dyDescent="0.2">
      <c r="I41" s="14" t="str">
        <f si="0" t="shared"/>
        <v/>
      </c>
      <c r="K41" s="55" t="e">
        <f si="2" t="shared"/>
        <v>#VALUE!</v>
      </c>
    </row>
    <row customHeight="1" ht="12" r="42" spans="9:11" x14ac:dyDescent="0.2">
      <c r="I42" s="14" t="str">
        <f si="0" t="shared"/>
        <v/>
      </c>
      <c r="K42" s="55" t="e">
        <f si="2" t="shared"/>
        <v>#VALUE!</v>
      </c>
    </row>
    <row customHeight="1" ht="12" r="43" spans="9:11" x14ac:dyDescent="0.2">
      <c r="I43" s="14" t="str">
        <f si="0" t="shared"/>
        <v/>
      </c>
      <c r="K43" s="55" t="e">
        <f si="2" t="shared"/>
        <v>#VALUE!</v>
      </c>
    </row>
    <row customHeight="1" ht="12" r="44" spans="9:11" x14ac:dyDescent="0.2">
      <c r="I44" s="14" t="str">
        <f si="0" t="shared"/>
        <v/>
      </c>
      <c r="K44" s="55" t="e">
        <f si="2" t="shared"/>
        <v>#VALUE!</v>
      </c>
    </row>
    <row customHeight="1" ht="12" r="45" spans="9:11" x14ac:dyDescent="0.2">
      <c r="I45" s="14" t="str">
        <f si="0" t="shared"/>
        <v/>
      </c>
      <c r="K45" s="55" t="e">
        <f si="2" t="shared"/>
        <v>#VALUE!</v>
      </c>
    </row>
    <row customHeight="1" ht="12" r="46" spans="9:11" x14ac:dyDescent="0.2">
      <c r="I46" s="14" t="str">
        <f si="0" t="shared"/>
        <v/>
      </c>
      <c r="K46" s="55" t="e">
        <f si="2" t="shared"/>
        <v>#VALUE!</v>
      </c>
    </row>
    <row customHeight="1" ht="12" r="47" spans="9:11" x14ac:dyDescent="0.2">
      <c r="I47" s="14" t="str">
        <f si="0" t="shared"/>
        <v/>
      </c>
      <c r="K47" s="55" t="e">
        <f si="2" t="shared"/>
        <v>#VALUE!</v>
      </c>
    </row>
    <row customHeight="1" ht="12" r="48" spans="9:11" x14ac:dyDescent="0.2">
      <c r="I48" s="14" t="str">
        <f si="0" t="shared"/>
        <v/>
      </c>
      <c r="K48" s="55" t="e">
        <f si="2" t="shared"/>
        <v>#VALUE!</v>
      </c>
    </row>
    <row customHeight="1" ht="12" r="49" spans="9:11" x14ac:dyDescent="0.2">
      <c r="I49" s="14" t="str">
        <f si="0" t="shared"/>
        <v/>
      </c>
      <c r="K49" s="55" t="e">
        <f si="2" t="shared"/>
        <v>#VALUE!</v>
      </c>
    </row>
    <row customHeight="1" ht="12" r="50" spans="9:11" x14ac:dyDescent="0.2">
      <c r="I50" s="14" t="str">
        <f si="0" t="shared"/>
        <v/>
      </c>
      <c r="K50" s="55" t="e">
        <f si="2" t="shared"/>
        <v>#VALUE!</v>
      </c>
    </row>
    <row customHeight="1" ht="12" r="51" spans="9:11" x14ac:dyDescent="0.2">
      <c r="I51" s="14" t="str">
        <f si="0" t="shared"/>
        <v/>
      </c>
      <c r="K51" s="55" t="e">
        <f si="2" t="shared"/>
        <v>#VALUE!</v>
      </c>
    </row>
    <row customHeight="1" ht="12" r="52" spans="9:11" x14ac:dyDescent="0.2">
      <c r="I52" s="14" t="str">
        <f si="0" t="shared"/>
        <v/>
      </c>
      <c r="K52" s="55" t="e">
        <f si="2" t="shared"/>
        <v>#VALUE!</v>
      </c>
    </row>
    <row customHeight="1" ht="12" r="53" spans="9:11" x14ac:dyDescent="0.2">
      <c r="I53" s="14" t="str">
        <f si="0" t="shared"/>
        <v/>
      </c>
      <c r="K53" s="55" t="e">
        <f si="2" t="shared"/>
        <v>#VALUE!</v>
      </c>
    </row>
    <row customHeight="1" ht="12" r="54" spans="9:11" x14ac:dyDescent="0.2">
      <c r="I54" s="14" t="str">
        <f si="0" t="shared"/>
        <v/>
      </c>
      <c r="K54" s="55" t="e">
        <f si="2" t="shared"/>
        <v>#VALUE!</v>
      </c>
    </row>
    <row customHeight="1" ht="12" r="55" spans="9:11" x14ac:dyDescent="0.2">
      <c r="I55" s="14" t="str">
        <f si="0" t="shared"/>
        <v/>
      </c>
      <c r="K55" s="55" t="e">
        <f si="2" t="shared"/>
        <v>#VALUE!</v>
      </c>
    </row>
    <row customHeight="1" ht="12" r="56" spans="9:11" x14ac:dyDescent="0.2">
      <c r="I56" s="14" t="str">
        <f si="0" t="shared"/>
        <v/>
      </c>
      <c r="K56" s="55" t="e">
        <f si="2" t="shared"/>
        <v>#VALUE!</v>
      </c>
    </row>
    <row customHeight="1" ht="12" r="57" spans="9:11" x14ac:dyDescent="0.2">
      <c r="I57" s="14" t="str">
        <f si="0" t="shared"/>
        <v/>
      </c>
      <c r="K57" s="55" t="e">
        <f si="2" t="shared"/>
        <v>#VALUE!</v>
      </c>
    </row>
    <row customHeight="1" ht="12" r="58" spans="9:11" x14ac:dyDescent="0.2">
      <c r="I58" s="14" t="str">
        <f si="0" t="shared"/>
        <v/>
      </c>
      <c r="K58" s="55" t="e">
        <f si="2" t="shared"/>
        <v>#VALUE!</v>
      </c>
    </row>
    <row customHeight="1" ht="12" r="59" spans="9:11" x14ac:dyDescent="0.2">
      <c r="I59" s="14" t="str">
        <f si="0" t="shared"/>
        <v/>
      </c>
      <c r="K59" s="55" t="e">
        <f si="2" t="shared"/>
        <v>#VALUE!</v>
      </c>
    </row>
    <row customHeight="1" ht="12" r="60" spans="9:11" x14ac:dyDescent="0.2">
      <c r="I60" s="14" t="str">
        <f si="0" t="shared"/>
        <v/>
      </c>
      <c r="K60" s="55" t="e">
        <f si="2" t="shared"/>
        <v>#VALUE!</v>
      </c>
    </row>
    <row customHeight="1" ht="12" r="61" spans="9:11" x14ac:dyDescent="0.2">
      <c r="I61" s="14" t="str">
        <f si="0" t="shared"/>
        <v/>
      </c>
      <c r="K61" s="55" t="e">
        <f si="2" t="shared"/>
        <v>#VALUE!</v>
      </c>
    </row>
    <row customHeight="1" ht="12" r="62" spans="9:11" x14ac:dyDescent="0.2">
      <c r="I62" s="14" t="str">
        <f si="0" t="shared"/>
        <v/>
      </c>
      <c r="K62" s="55" t="e">
        <f si="2" t="shared"/>
        <v>#VALUE!</v>
      </c>
    </row>
    <row customHeight="1" ht="12" r="63" spans="9:11" x14ac:dyDescent="0.2">
      <c r="I63" s="14" t="str">
        <f si="0" t="shared"/>
        <v/>
      </c>
      <c r="K63" s="55" t="e">
        <f si="2" t="shared"/>
        <v>#VALUE!</v>
      </c>
    </row>
    <row customHeight="1" ht="12" r="64" spans="9:11" x14ac:dyDescent="0.2">
      <c r="I64" s="14" t="str">
        <f si="0" t="shared"/>
        <v/>
      </c>
      <c r="K64" s="55" t="e">
        <f si="2" t="shared"/>
        <v>#VALUE!</v>
      </c>
    </row>
    <row customHeight="1" ht="12" r="65" spans="9:11" x14ac:dyDescent="0.2">
      <c r="I65" s="14" t="str">
        <f si="0" t="shared"/>
        <v/>
      </c>
      <c r="K65" s="55" t="e">
        <f si="2" t="shared"/>
        <v>#VALUE!</v>
      </c>
    </row>
    <row customHeight="1" ht="12" r="66" spans="9:11" x14ac:dyDescent="0.2">
      <c r="I66" s="14" t="str">
        <f si="0" t="shared"/>
        <v/>
      </c>
      <c r="K66" s="55" t="e">
        <f si="2" t="shared"/>
        <v>#VALUE!</v>
      </c>
    </row>
    <row customHeight="1" ht="12" r="67" spans="9:11" x14ac:dyDescent="0.2">
      <c r="I67" s="14" t="str">
        <f ref="I67:I130" si="3" t="shared">IF(C67&gt;1,SUM(B67:H67),"")</f>
        <v/>
      </c>
      <c r="K67" s="55" t="e">
        <f si="2" t="shared"/>
        <v>#VALUE!</v>
      </c>
    </row>
    <row customHeight="1" ht="12" r="68" spans="9:11" x14ac:dyDescent="0.2">
      <c r="I68" s="14" t="str">
        <f si="3" t="shared"/>
        <v/>
      </c>
      <c r="K68" s="55" t="e">
        <f si="2" t="shared"/>
        <v>#VALUE!</v>
      </c>
    </row>
    <row customHeight="1" ht="12" r="69" spans="9:11" x14ac:dyDescent="0.2">
      <c r="I69" s="14" t="str">
        <f si="3" t="shared"/>
        <v/>
      </c>
      <c r="K69" s="55" t="e">
        <f si="2" t="shared"/>
        <v>#VALUE!</v>
      </c>
    </row>
    <row customHeight="1" ht="12" r="70" spans="9:11" x14ac:dyDescent="0.2">
      <c r="I70" s="14" t="str">
        <f si="3" t="shared"/>
        <v/>
      </c>
      <c r="K70" s="55" t="e">
        <f si="2" t="shared"/>
        <v>#VALUE!</v>
      </c>
    </row>
    <row customHeight="1" ht="12" r="71" spans="9:11" x14ac:dyDescent="0.2">
      <c r="I71" s="14" t="str">
        <f si="3" t="shared"/>
        <v/>
      </c>
      <c r="K71" s="55" t="e">
        <f si="2" t="shared"/>
        <v>#VALUE!</v>
      </c>
    </row>
    <row customHeight="1" ht="12" r="72" spans="9:11" x14ac:dyDescent="0.2">
      <c r="I72" s="14" t="str">
        <f si="3" t="shared"/>
        <v/>
      </c>
      <c r="K72" s="55" t="e">
        <f si="2" t="shared"/>
        <v>#VALUE!</v>
      </c>
    </row>
    <row customHeight="1" ht="12" r="73" spans="9:11" x14ac:dyDescent="0.2">
      <c r="I73" s="14" t="str">
        <f si="3" t="shared"/>
        <v/>
      </c>
      <c r="K73" s="55" t="e">
        <f si="2" t="shared"/>
        <v>#VALUE!</v>
      </c>
    </row>
    <row customHeight="1" ht="12" r="74" spans="9:11" x14ac:dyDescent="0.2">
      <c r="I74" s="14" t="str">
        <f si="3" t="shared"/>
        <v/>
      </c>
      <c r="K74" s="55" t="e">
        <f si="2" t="shared"/>
        <v>#VALUE!</v>
      </c>
    </row>
    <row customHeight="1" ht="12" r="75" spans="9:11" x14ac:dyDescent="0.2">
      <c r="I75" s="14" t="str">
        <f si="3" t="shared"/>
        <v/>
      </c>
      <c r="K75" s="55" t="e">
        <f si="2" t="shared"/>
        <v>#VALUE!</v>
      </c>
    </row>
    <row customHeight="1" ht="12" r="76" spans="9:11" x14ac:dyDescent="0.2">
      <c r="I76" s="14" t="str">
        <f si="3" t="shared"/>
        <v/>
      </c>
      <c r="K76" s="55" t="e">
        <f si="2" t="shared"/>
        <v>#VALUE!</v>
      </c>
    </row>
    <row customHeight="1" ht="12" r="77" spans="9:11" x14ac:dyDescent="0.2">
      <c r="I77" s="14" t="str">
        <f si="3" t="shared"/>
        <v/>
      </c>
      <c r="K77" s="55" t="e">
        <f si="2" t="shared"/>
        <v>#VALUE!</v>
      </c>
    </row>
    <row customHeight="1" ht="12" r="78" spans="9:11" x14ac:dyDescent="0.2">
      <c r="I78" s="14" t="str">
        <f si="3" t="shared"/>
        <v/>
      </c>
      <c r="K78" s="55" t="e">
        <f si="2" t="shared"/>
        <v>#VALUE!</v>
      </c>
    </row>
    <row customHeight="1" ht="12" r="79" spans="9:11" x14ac:dyDescent="0.2">
      <c r="I79" s="14" t="str">
        <f si="3" t="shared"/>
        <v/>
      </c>
      <c r="K79" s="55" t="e">
        <f si="2" t="shared"/>
        <v>#VALUE!</v>
      </c>
    </row>
    <row customHeight="1" ht="12" r="80" spans="9:11" x14ac:dyDescent="0.2">
      <c r="I80" s="14" t="str">
        <f si="3" t="shared"/>
        <v/>
      </c>
      <c r="K80" s="55" t="e">
        <f si="2" t="shared"/>
        <v>#VALUE!</v>
      </c>
    </row>
    <row customHeight="1" ht="12" r="81" spans="9:11" x14ac:dyDescent="0.2">
      <c r="I81" s="14" t="str">
        <f si="3" t="shared"/>
        <v/>
      </c>
      <c r="K81" s="55" t="e">
        <f si="2" t="shared"/>
        <v>#VALUE!</v>
      </c>
    </row>
    <row customHeight="1" ht="12" r="82" spans="9:11" x14ac:dyDescent="0.2">
      <c r="I82" s="14" t="str">
        <f si="3" t="shared"/>
        <v/>
      </c>
      <c r="K82" s="55" t="e">
        <f si="2" t="shared"/>
        <v>#VALUE!</v>
      </c>
    </row>
    <row customHeight="1" ht="12" r="83" spans="9:11" x14ac:dyDescent="0.2">
      <c r="I83" s="14" t="str">
        <f si="3" t="shared"/>
        <v/>
      </c>
      <c r="K83" s="55" t="e">
        <f si="2" t="shared"/>
        <v>#VALUE!</v>
      </c>
    </row>
    <row customHeight="1" ht="12" r="84" spans="9:11" x14ac:dyDescent="0.2">
      <c r="I84" s="14" t="str">
        <f si="3" t="shared"/>
        <v/>
      </c>
      <c r="K84" s="55" t="e">
        <f si="2" t="shared"/>
        <v>#VALUE!</v>
      </c>
    </row>
    <row customHeight="1" ht="12" r="85" spans="9:11" x14ac:dyDescent="0.2">
      <c r="I85" s="14" t="str">
        <f si="3" t="shared"/>
        <v/>
      </c>
      <c r="K85" s="55" t="e">
        <f si="2" t="shared"/>
        <v>#VALUE!</v>
      </c>
    </row>
    <row customHeight="1" ht="12" r="86" spans="9:11" x14ac:dyDescent="0.2">
      <c r="I86" s="14" t="str">
        <f si="3" t="shared"/>
        <v/>
      </c>
      <c r="K86" s="55" t="e">
        <f si="2" t="shared"/>
        <v>#VALUE!</v>
      </c>
    </row>
    <row customHeight="1" ht="12" r="87" spans="9:11" x14ac:dyDescent="0.2">
      <c r="I87" s="14" t="str">
        <f si="3" t="shared"/>
        <v/>
      </c>
      <c r="K87" s="55" t="e">
        <f si="2" t="shared"/>
        <v>#VALUE!</v>
      </c>
    </row>
    <row customHeight="1" ht="12" r="88" spans="9:11" x14ac:dyDescent="0.2">
      <c r="I88" s="14" t="str">
        <f si="3" t="shared"/>
        <v/>
      </c>
      <c r="K88" s="55" t="e">
        <f si="2" t="shared"/>
        <v>#VALUE!</v>
      </c>
    </row>
    <row customHeight="1" ht="12" r="89" spans="9:11" x14ac:dyDescent="0.2">
      <c r="I89" s="14" t="str">
        <f si="3" t="shared"/>
        <v/>
      </c>
      <c r="K89" s="55" t="e">
        <f si="2" t="shared"/>
        <v>#VALUE!</v>
      </c>
    </row>
    <row customHeight="1" ht="12" r="90" spans="9:11" x14ac:dyDescent="0.2">
      <c r="I90" s="14" t="str">
        <f si="3" t="shared"/>
        <v/>
      </c>
      <c r="K90" s="55" t="e">
        <f si="2" t="shared"/>
        <v>#VALUE!</v>
      </c>
    </row>
    <row customHeight="1" ht="12" r="91" spans="9:11" x14ac:dyDescent="0.2">
      <c r="I91" s="14" t="str">
        <f si="3" t="shared"/>
        <v/>
      </c>
      <c r="K91" s="55" t="e">
        <f si="2" t="shared"/>
        <v>#VALUE!</v>
      </c>
    </row>
    <row customHeight="1" ht="12" r="92" spans="9:11" x14ac:dyDescent="0.2">
      <c r="I92" s="14" t="str">
        <f si="3" t="shared"/>
        <v/>
      </c>
      <c r="K92" s="55" t="e">
        <f si="2" t="shared"/>
        <v>#VALUE!</v>
      </c>
    </row>
    <row customHeight="1" ht="12" r="93" spans="9:11" x14ac:dyDescent="0.2">
      <c r="I93" s="14" t="str">
        <f si="3" t="shared"/>
        <v/>
      </c>
      <c r="K93" s="55" t="e">
        <f si="2" t="shared"/>
        <v>#VALUE!</v>
      </c>
    </row>
    <row customHeight="1" ht="12" r="94" spans="9:11" x14ac:dyDescent="0.2">
      <c r="I94" s="14" t="str">
        <f si="3" t="shared"/>
        <v/>
      </c>
      <c r="K94" s="55" t="e">
        <f si="2" t="shared"/>
        <v>#VALUE!</v>
      </c>
    </row>
    <row customHeight="1" ht="12" r="95" spans="9:11" x14ac:dyDescent="0.2">
      <c r="I95" s="14" t="str">
        <f si="3" t="shared"/>
        <v/>
      </c>
      <c r="K95" s="55" t="e">
        <f si="2" t="shared"/>
        <v>#VALUE!</v>
      </c>
    </row>
    <row customHeight="1" ht="12" r="96" spans="9:11" x14ac:dyDescent="0.2">
      <c r="I96" s="14" t="str">
        <f si="3" t="shared"/>
        <v/>
      </c>
      <c r="K96" s="55" t="e">
        <f si="2" t="shared"/>
        <v>#VALUE!</v>
      </c>
    </row>
    <row customHeight="1" ht="12" r="97" spans="9:11" x14ac:dyDescent="0.2">
      <c r="I97" s="14" t="str">
        <f si="3" t="shared"/>
        <v/>
      </c>
      <c r="K97" s="55" t="e">
        <f si="2" t="shared"/>
        <v>#VALUE!</v>
      </c>
    </row>
    <row customHeight="1" ht="12" r="98" spans="9:11" x14ac:dyDescent="0.2">
      <c r="I98" s="14" t="str">
        <f si="3" t="shared"/>
        <v/>
      </c>
      <c r="K98" s="55" t="e">
        <f ref="K98:K161" si="4" t="shared">IF(I98&gt;0,I98/J98*100," ")</f>
        <v>#VALUE!</v>
      </c>
    </row>
    <row customHeight="1" ht="12" r="99" spans="9:11" x14ac:dyDescent="0.2">
      <c r="I99" s="14" t="str">
        <f si="3" t="shared"/>
        <v/>
      </c>
      <c r="K99" s="55" t="e">
        <f si="4" t="shared"/>
        <v>#VALUE!</v>
      </c>
    </row>
    <row customHeight="1" ht="12" r="100" spans="9:11" x14ac:dyDescent="0.2">
      <c r="I100" s="14" t="str">
        <f si="3" t="shared"/>
        <v/>
      </c>
      <c r="K100" s="55" t="e">
        <f si="4" t="shared"/>
        <v>#VALUE!</v>
      </c>
    </row>
    <row customHeight="1" ht="12" r="101" spans="9:11" x14ac:dyDescent="0.2">
      <c r="I101" s="14" t="str">
        <f si="3" t="shared"/>
        <v/>
      </c>
      <c r="K101" s="55" t="e">
        <f si="4" t="shared"/>
        <v>#VALUE!</v>
      </c>
    </row>
    <row customHeight="1" ht="12" r="102" spans="9:11" x14ac:dyDescent="0.2">
      <c r="I102" s="14" t="str">
        <f si="3" t="shared"/>
        <v/>
      </c>
      <c r="K102" s="55" t="e">
        <f si="4" t="shared"/>
        <v>#VALUE!</v>
      </c>
    </row>
    <row customHeight="1" ht="12" r="103" spans="9:11" x14ac:dyDescent="0.2">
      <c r="I103" s="14" t="str">
        <f si="3" t="shared"/>
        <v/>
      </c>
      <c r="K103" s="55" t="e">
        <f si="4" t="shared"/>
        <v>#VALUE!</v>
      </c>
    </row>
    <row customHeight="1" ht="12" r="104" spans="9:11" x14ac:dyDescent="0.2">
      <c r="I104" s="14" t="str">
        <f si="3" t="shared"/>
        <v/>
      </c>
      <c r="K104" s="55" t="e">
        <f si="4" t="shared"/>
        <v>#VALUE!</v>
      </c>
    </row>
    <row customHeight="1" ht="12" r="105" spans="9:11" x14ac:dyDescent="0.2">
      <c r="I105" s="14" t="str">
        <f si="3" t="shared"/>
        <v/>
      </c>
      <c r="K105" s="55" t="e">
        <f si="4" t="shared"/>
        <v>#VALUE!</v>
      </c>
    </row>
    <row customHeight="1" ht="12" r="106" spans="9:11" x14ac:dyDescent="0.2">
      <c r="I106" s="14" t="str">
        <f si="3" t="shared"/>
        <v/>
      </c>
      <c r="K106" s="55" t="e">
        <f si="4" t="shared"/>
        <v>#VALUE!</v>
      </c>
    </row>
    <row customHeight="1" ht="12" r="107" spans="9:11" x14ac:dyDescent="0.2">
      <c r="I107" s="14" t="str">
        <f si="3" t="shared"/>
        <v/>
      </c>
      <c r="K107" s="55" t="e">
        <f si="4" t="shared"/>
        <v>#VALUE!</v>
      </c>
    </row>
    <row customHeight="1" ht="12" r="108" spans="9:11" x14ac:dyDescent="0.2">
      <c r="I108" s="14" t="str">
        <f si="3" t="shared"/>
        <v/>
      </c>
      <c r="K108" s="55" t="e">
        <f si="4" t="shared"/>
        <v>#VALUE!</v>
      </c>
    </row>
    <row customHeight="1" ht="12" r="109" spans="9:11" x14ac:dyDescent="0.2">
      <c r="I109" s="14" t="str">
        <f si="3" t="shared"/>
        <v/>
      </c>
      <c r="K109" s="55" t="e">
        <f si="4" t="shared"/>
        <v>#VALUE!</v>
      </c>
    </row>
    <row customHeight="1" ht="12" r="110" spans="9:11" x14ac:dyDescent="0.2">
      <c r="I110" s="14" t="str">
        <f si="3" t="shared"/>
        <v/>
      </c>
      <c r="K110" s="55" t="e">
        <f si="4" t="shared"/>
        <v>#VALUE!</v>
      </c>
    </row>
    <row customHeight="1" ht="12" r="111" spans="9:11" x14ac:dyDescent="0.2">
      <c r="I111" s="14" t="str">
        <f si="3" t="shared"/>
        <v/>
      </c>
      <c r="K111" s="55" t="e">
        <f si="4" t="shared"/>
        <v>#VALUE!</v>
      </c>
    </row>
    <row customHeight="1" ht="12" r="112" spans="9:11" x14ac:dyDescent="0.2">
      <c r="I112" s="14" t="str">
        <f si="3" t="shared"/>
        <v/>
      </c>
      <c r="K112" s="55" t="e">
        <f si="4" t="shared"/>
        <v>#VALUE!</v>
      </c>
    </row>
    <row customHeight="1" ht="12" r="113" spans="9:11" x14ac:dyDescent="0.2">
      <c r="I113" s="14" t="str">
        <f si="3" t="shared"/>
        <v/>
      </c>
      <c r="K113" s="55" t="e">
        <f si="4" t="shared"/>
        <v>#VALUE!</v>
      </c>
    </row>
    <row customHeight="1" ht="12" r="114" spans="9:11" x14ac:dyDescent="0.2">
      <c r="I114" s="14" t="str">
        <f si="3" t="shared"/>
        <v/>
      </c>
      <c r="K114" s="55" t="e">
        <f si="4" t="shared"/>
        <v>#VALUE!</v>
      </c>
    </row>
    <row customHeight="1" ht="12" r="115" spans="9:11" x14ac:dyDescent="0.2">
      <c r="I115" s="14" t="str">
        <f si="3" t="shared"/>
        <v/>
      </c>
      <c r="K115" s="55" t="e">
        <f si="4" t="shared"/>
        <v>#VALUE!</v>
      </c>
    </row>
    <row customHeight="1" ht="12" r="116" spans="9:11" x14ac:dyDescent="0.2">
      <c r="I116" s="14" t="str">
        <f si="3" t="shared"/>
        <v/>
      </c>
      <c r="K116" s="55" t="e">
        <f si="4" t="shared"/>
        <v>#VALUE!</v>
      </c>
    </row>
    <row customHeight="1" ht="12" r="117" spans="9:11" x14ac:dyDescent="0.2">
      <c r="I117" s="14" t="str">
        <f si="3" t="shared"/>
        <v/>
      </c>
      <c r="K117" s="55" t="e">
        <f si="4" t="shared"/>
        <v>#VALUE!</v>
      </c>
    </row>
    <row customHeight="1" ht="12" r="118" spans="9:11" x14ac:dyDescent="0.2">
      <c r="I118" s="14" t="str">
        <f si="3" t="shared"/>
        <v/>
      </c>
      <c r="K118" s="55" t="e">
        <f si="4" t="shared"/>
        <v>#VALUE!</v>
      </c>
    </row>
    <row customHeight="1" ht="12" r="119" spans="9:11" x14ac:dyDescent="0.2">
      <c r="I119" s="14" t="str">
        <f si="3" t="shared"/>
        <v/>
      </c>
      <c r="K119" s="55" t="e">
        <f si="4" t="shared"/>
        <v>#VALUE!</v>
      </c>
    </row>
    <row customHeight="1" ht="12" r="120" spans="9:11" x14ac:dyDescent="0.2">
      <c r="I120" s="14" t="str">
        <f si="3" t="shared"/>
        <v/>
      </c>
      <c r="K120" s="55" t="e">
        <f si="4" t="shared"/>
        <v>#VALUE!</v>
      </c>
    </row>
    <row customHeight="1" ht="12" r="121" spans="9:11" x14ac:dyDescent="0.2">
      <c r="I121" s="14" t="str">
        <f si="3" t="shared"/>
        <v/>
      </c>
      <c r="K121" s="55" t="e">
        <f si="4" t="shared"/>
        <v>#VALUE!</v>
      </c>
    </row>
    <row customHeight="1" ht="12" r="122" spans="9:11" x14ac:dyDescent="0.2">
      <c r="I122" s="14" t="str">
        <f si="3" t="shared"/>
        <v/>
      </c>
      <c r="K122" s="55" t="e">
        <f si="4" t="shared"/>
        <v>#VALUE!</v>
      </c>
    </row>
    <row customHeight="1" ht="12" r="123" spans="9:11" x14ac:dyDescent="0.2">
      <c r="I123" s="14" t="str">
        <f si="3" t="shared"/>
        <v/>
      </c>
      <c r="K123" s="55" t="e">
        <f si="4" t="shared"/>
        <v>#VALUE!</v>
      </c>
    </row>
    <row customHeight="1" ht="12" r="124" spans="9:11" x14ac:dyDescent="0.2">
      <c r="I124" s="14" t="str">
        <f si="3" t="shared"/>
        <v/>
      </c>
      <c r="K124" s="55" t="e">
        <f si="4" t="shared"/>
        <v>#VALUE!</v>
      </c>
    </row>
    <row customHeight="1" ht="12" r="125" spans="9:11" x14ac:dyDescent="0.2">
      <c r="I125" s="14" t="str">
        <f si="3" t="shared"/>
        <v/>
      </c>
      <c r="K125" s="55" t="e">
        <f si="4" t="shared"/>
        <v>#VALUE!</v>
      </c>
    </row>
    <row customHeight="1" ht="12" r="126" spans="9:11" x14ac:dyDescent="0.2">
      <c r="I126" s="14" t="str">
        <f si="3" t="shared"/>
        <v/>
      </c>
      <c r="K126" s="55" t="e">
        <f si="4" t="shared"/>
        <v>#VALUE!</v>
      </c>
    </row>
    <row customHeight="1" ht="12" r="127" spans="9:11" x14ac:dyDescent="0.2">
      <c r="I127" s="14" t="str">
        <f si="3" t="shared"/>
        <v/>
      </c>
      <c r="K127" s="55" t="e">
        <f si="4" t="shared"/>
        <v>#VALUE!</v>
      </c>
    </row>
    <row customHeight="1" ht="12" r="128" spans="9:11" x14ac:dyDescent="0.2">
      <c r="I128" s="14" t="str">
        <f si="3" t="shared"/>
        <v/>
      </c>
      <c r="K128" s="55" t="e">
        <f si="4" t="shared"/>
        <v>#VALUE!</v>
      </c>
    </row>
    <row customHeight="1" ht="12" r="129" spans="9:11" x14ac:dyDescent="0.2">
      <c r="I129" s="14" t="str">
        <f si="3" t="shared"/>
        <v/>
      </c>
      <c r="K129" s="55" t="e">
        <f si="4" t="shared"/>
        <v>#VALUE!</v>
      </c>
    </row>
    <row customHeight="1" ht="12" r="130" spans="9:11" x14ac:dyDescent="0.2">
      <c r="I130" s="14" t="str">
        <f si="3" t="shared"/>
        <v/>
      </c>
      <c r="K130" s="55" t="e">
        <f si="4" t="shared"/>
        <v>#VALUE!</v>
      </c>
    </row>
    <row customHeight="1" ht="12" r="131" spans="9:11" x14ac:dyDescent="0.2">
      <c r="I131" s="14" t="str">
        <f ref="I131:I194" si="5" t="shared">IF(C131&gt;1,SUM(B131:H131),"")</f>
        <v/>
      </c>
      <c r="K131" s="55" t="e">
        <f si="4" t="shared"/>
        <v>#VALUE!</v>
      </c>
    </row>
    <row customHeight="1" ht="12" r="132" spans="9:11" x14ac:dyDescent="0.2">
      <c r="I132" s="14" t="str">
        <f si="5" t="shared"/>
        <v/>
      </c>
      <c r="K132" s="55" t="e">
        <f si="4" t="shared"/>
        <v>#VALUE!</v>
      </c>
    </row>
    <row customHeight="1" ht="12" r="133" spans="9:11" x14ac:dyDescent="0.2">
      <c r="I133" s="14" t="str">
        <f si="5" t="shared"/>
        <v/>
      </c>
      <c r="K133" s="55" t="e">
        <f si="4" t="shared"/>
        <v>#VALUE!</v>
      </c>
    </row>
    <row customHeight="1" ht="12" r="134" spans="9:11" x14ac:dyDescent="0.2">
      <c r="I134" s="14" t="str">
        <f si="5" t="shared"/>
        <v/>
      </c>
      <c r="K134" s="55" t="e">
        <f si="4" t="shared"/>
        <v>#VALUE!</v>
      </c>
    </row>
    <row customHeight="1" ht="12" r="135" spans="9:11" x14ac:dyDescent="0.2">
      <c r="I135" s="14" t="str">
        <f si="5" t="shared"/>
        <v/>
      </c>
      <c r="K135" s="55" t="e">
        <f si="4" t="shared"/>
        <v>#VALUE!</v>
      </c>
    </row>
    <row customHeight="1" ht="12" r="136" spans="9:11" x14ac:dyDescent="0.2">
      <c r="I136" s="14" t="str">
        <f si="5" t="shared"/>
        <v/>
      </c>
      <c r="K136" s="55" t="e">
        <f si="4" t="shared"/>
        <v>#VALUE!</v>
      </c>
    </row>
    <row customHeight="1" ht="12" r="137" spans="9:11" x14ac:dyDescent="0.2">
      <c r="I137" s="14" t="str">
        <f si="5" t="shared"/>
        <v/>
      </c>
      <c r="K137" s="55" t="e">
        <f si="4" t="shared"/>
        <v>#VALUE!</v>
      </c>
    </row>
    <row customHeight="1" ht="12" r="138" spans="9:11" x14ac:dyDescent="0.2">
      <c r="I138" s="14" t="str">
        <f si="5" t="shared"/>
        <v/>
      </c>
      <c r="K138" s="55" t="e">
        <f si="4" t="shared"/>
        <v>#VALUE!</v>
      </c>
    </row>
    <row customHeight="1" ht="12" r="139" spans="9:11" x14ac:dyDescent="0.2">
      <c r="I139" s="14" t="str">
        <f si="5" t="shared"/>
        <v/>
      </c>
      <c r="K139" s="55" t="e">
        <f si="4" t="shared"/>
        <v>#VALUE!</v>
      </c>
    </row>
    <row customHeight="1" ht="12" r="140" spans="9:11" x14ac:dyDescent="0.2">
      <c r="I140" s="14" t="str">
        <f si="5" t="shared"/>
        <v/>
      </c>
      <c r="K140" s="55" t="e">
        <f si="4" t="shared"/>
        <v>#VALUE!</v>
      </c>
    </row>
    <row customHeight="1" ht="12" r="141" spans="9:11" x14ac:dyDescent="0.2">
      <c r="I141" s="14" t="str">
        <f si="5" t="shared"/>
        <v/>
      </c>
      <c r="K141" s="55" t="e">
        <f si="4" t="shared"/>
        <v>#VALUE!</v>
      </c>
    </row>
    <row customHeight="1" ht="12" r="142" spans="9:11" x14ac:dyDescent="0.2">
      <c r="I142" s="14" t="str">
        <f si="5" t="shared"/>
        <v/>
      </c>
      <c r="K142" s="55" t="e">
        <f si="4" t="shared"/>
        <v>#VALUE!</v>
      </c>
    </row>
    <row customHeight="1" ht="12" r="143" spans="9:11" x14ac:dyDescent="0.2">
      <c r="I143" s="14" t="str">
        <f si="5" t="shared"/>
        <v/>
      </c>
      <c r="K143" s="55" t="e">
        <f si="4" t="shared"/>
        <v>#VALUE!</v>
      </c>
    </row>
    <row customHeight="1" ht="12" r="144" spans="9:11" x14ac:dyDescent="0.2">
      <c r="I144" s="14" t="str">
        <f si="5" t="shared"/>
        <v/>
      </c>
      <c r="K144" s="55" t="e">
        <f si="4" t="shared"/>
        <v>#VALUE!</v>
      </c>
    </row>
    <row customHeight="1" ht="12" r="145" spans="9:11" x14ac:dyDescent="0.2">
      <c r="I145" s="14" t="str">
        <f si="5" t="shared"/>
        <v/>
      </c>
      <c r="K145" s="55" t="e">
        <f si="4" t="shared"/>
        <v>#VALUE!</v>
      </c>
    </row>
    <row customHeight="1" ht="12" r="146" spans="9:11" x14ac:dyDescent="0.2">
      <c r="I146" s="14" t="str">
        <f si="5" t="shared"/>
        <v/>
      </c>
      <c r="K146" s="55" t="e">
        <f si="4" t="shared"/>
        <v>#VALUE!</v>
      </c>
    </row>
    <row customHeight="1" ht="12" r="147" spans="9:11" x14ac:dyDescent="0.2">
      <c r="I147" s="14" t="str">
        <f si="5" t="shared"/>
        <v/>
      </c>
      <c r="K147" s="55" t="e">
        <f si="4" t="shared"/>
        <v>#VALUE!</v>
      </c>
    </row>
    <row customHeight="1" ht="12" r="148" spans="9:11" x14ac:dyDescent="0.2">
      <c r="I148" s="14" t="str">
        <f si="5" t="shared"/>
        <v/>
      </c>
      <c r="K148" s="55" t="e">
        <f si="4" t="shared"/>
        <v>#VALUE!</v>
      </c>
    </row>
    <row customHeight="1" ht="12" r="149" spans="9:11" x14ac:dyDescent="0.2">
      <c r="I149" s="14" t="str">
        <f si="5" t="shared"/>
        <v/>
      </c>
      <c r="K149" s="55" t="e">
        <f si="4" t="shared"/>
        <v>#VALUE!</v>
      </c>
    </row>
    <row customHeight="1" ht="12" r="150" spans="9:11" x14ac:dyDescent="0.2">
      <c r="I150" s="14" t="str">
        <f si="5" t="shared"/>
        <v/>
      </c>
      <c r="K150" s="55" t="e">
        <f si="4" t="shared"/>
        <v>#VALUE!</v>
      </c>
    </row>
    <row customHeight="1" ht="12" r="151" spans="9:11" x14ac:dyDescent="0.2">
      <c r="I151" s="14" t="str">
        <f si="5" t="shared"/>
        <v/>
      </c>
      <c r="K151" s="55" t="e">
        <f si="4" t="shared"/>
        <v>#VALUE!</v>
      </c>
    </row>
    <row customHeight="1" ht="12" r="152" spans="9:11" x14ac:dyDescent="0.2">
      <c r="I152" s="14" t="str">
        <f si="5" t="shared"/>
        <v/>
      </c>
      <c r="K152" s="55" t="e">
        <f si="4" t="shared"/>
        <v>#VALUE!</v>
      </c>
    </row>
    <row customHeight="1" ht="12" r="153" spans="9:11" x14ac:dyDescent="0.2">
      <c r="I153" s="14" t="str">
        <f si="5" t="shared"/>
        <v/>
      </c>
      <c r="K153" s="55" t="e">
        <f si="4" t="shared"/>
        <v>#VALUE!</v>
      </c>
    </row>
    <row customHeight="1" ht="12" r="154" spans="9:11" x14ac:dyDescent="0.2">
      <c r="I154" s="14" t="str">
        <f si="5" t="shared"/>
        <v/>
      </c>
      <c r="K154" s="55" t="e">
        <f si="4" t="shared"/>
        <v>#VALUE!</v>
      </c>
    </row>
    <row customHeight="1" ht="12" r="155" spans="9:11" x14ac:dyDescent="0.2">
      <c r="I155" s="14" t="str">
        <f si="5" t="shared"/>
        <v/>
      </c>
      <c r="K155" s="55" t="e">
        <f si="4" t="shared"/>
        <v>#VALUE!</v>
      </c>
    </row>
    <row customHeight="1" ht="12" r="156" spans="9:11" x14ac:dyDescent="0.2">
      <c r="I156" s="14" t="str">
        <f si="5" t="shared"/>
        <v/>
      </c>
      <c r="K156" s="55" t="e">
        <f si="4" t="shared"/>
        <v>#VALUE!</v>
      </c>
    </row>
    <row customHeight="1" ht="12" r="157" spans="9:11" x14ac:dyDescent="0.2">
      <c r="I157" s="14" t="str">
        <f si="5" t="shared"/>
        <v/>
      </c>
      <c r="K157" s="55" t="e">
        <f si="4" t="shared"/>
        <v>#VALUE!</v>
      </c>
    </row>
    <row customHeight="1" ht="12" r="158" spans="9:11" x14ac:dyDescent="0.2">
      <c r="I158" s="14" t="str">
        <f si="5" t="shared"/>
        <v/>
      </c>
      <c r="K158" s="55" t="e">
        <f si="4" t="shared"/>
        <v>#VALUE!</v>
      </c>
    </row>
    <row customHeight="1" ht="12" r="159" spans="9:11" x14ac:dyDescent="0.2">
      <c r="I159" s="14" t="str">
        <f si="5" t="shared"/>
        <v/>
      </c>
      <c r="K159" s="55" t="e">
        <f si="4" t="shared"/>
        <v>#VALUE!</v>
      </c>
    </row>
    <row customHeight="1" ht="12" r="160" spans="9:11" x14ac:dyDescent="0.2">
      <c r="I160" s="14" t="str">
        <f si="5" t="shared"/>
        <v/>
      </c>
      <c r="K160" s="55" t="e">
        <f si="4" t="shared"/>
        <v>#VALUE!</v>
      </c>
    </row>
    <row customHeight="1" ht="12" r="161" spans="9:11" x14ac:dyDescent="0.2">
      <c r="I161" s="14" t="str">
        <f si="5" t="shared"/>
        <v/>
      </c>
      <c r="K161" s="55" t="e">
        <f si="4" t="shared"/>
        <v>#VALUE!</v>
      </c>
    </row>
    <row customHeight="1" ht="12" r="162" spans="9:11" x14ac:dyDescent="0.2">
      <c r="I162" s="14" t="str">
        <f si="5" t="shared"/>
        <v/>
      </c>
      <c r="K162" s="55" t="e">
        <f ref="K162:K195" si="6" t="shared">IF(I162&gt;0,I162/J162*100," ")</f>
        <v>#VALUE!</v>
      </c>
    </row>
    <row customHeight="1" ht="12" r="163" spans="9:11" x14ac:dyDescent="0.2">
      <c r="I163" s="14" t="str">
        <f si="5" t="shared"/>
        <v/>
      </c>
      <c r="K163" s="55" t="e">
        <f si="6" t="shared"/>
        <v>#VALUE!</v>
      </c>
    </row>
    <row customHeight="1" ht="12" r="164" spans="9:11" x14ac:dyDescent="0.2">
      <c r="I164" s="14" t="str">
        <f si="5" t="shared"/>
        <v/>
      </c>
      <c r="K164" s="55" t="e">
        <f si="6" t="shared"/>
        <v>#VALUE!</v>
      </c>
    </row>
    <row customHeight="1" ht="12" r="165" spans="9:11" x14ac:dyDescent="0.2">
      <c r="I165" s="14" t="str">
        <f si="5" t="shared"/>
        <v/>
      </c>
      <c r="K165" s="55" t="e">
        <f si="6" t="shared"/>
        <v>#VALUE!</v>
      </c>
    </row>
    <row customHeight="1" ht="12" r="166" spans="9:11" x14ac:dyDescent="0.2">
      <c r="I166" s="14" t="str">
        <f si="5" t="shared"/>
        <v/>
      </c>
      <c r="K166" s="55" t="e">
        <f si="6" t="shared"/>
        <v>#VALUE!</v>
      </c>
    </row>
    <row customHeight="1" ht="12" r="167" spans="9:11" x14ac:dyDescent="0.2">
      <c r="I167" s="14" t="str">
        <f si="5" t="shared"/>
        <v/>
      </c>
      <c r="K167" s="55" t="e">
        <f si="6" t="shared"/>
        <v>#VALUE!</v>
      </c>
    </row>
    <row customHeight="1" ht="12" r="168" spans="9:11" x14ac:dyDescent="0.2">
      <c r="I168" s="14" t="str">
        <f si="5" t="shared"/>
        <v/>
      </c>
      <c r="K168" s="55" t="e">
        <f si="6" t="shared"/>
        <v>#VALUE!</v>
      </c>
    </row>
    <row customHeight="1" ht="12" r="169" spans="9:11" x14ac:dyDescent="0.2">
      <c r="I169" s="14" t="str">
        <f si="5" t="shared"/>
        <v/>
      </c>
      <c r="K169" s="55" t="e">
        <f si="6" t="shared"/>
        <v>#VALUE!</v>
      </c>
    </row>
    <row customHeight="1" ht="12" r="170" spans="9:11" x14ac:dyDescent="0.2">
      <c r="I170" s="14" t="str">
        <f si="5" t="shared"/>
        <v/>
      </c>
      <c r="K170" s="55" t="e">
        <f si="6" t="shared"/>
        <v>#VALUE!</v>
      </c>
    </row>
    <row customHeight="1" ht="12" r="171" spans="9:11" x14ac:dyDescent="0.2">
      <c r="I171" s="14" t="str">
        <f si="5" t="shared"/>
        <v/>
      </c>
      <c r="K171" s="55" t="e">
        <f si="6" t="shared"/>
        <v>#VALUE!</v>
      </c>
    </row>
    <row customHeight="1" ht="12" r="172" spans="9:11" x14ac:dyDescent="0.2">
      <c r="I172" s="14" t="str">
        <f si="5" t="shared"/>
        <v/>
      </c>
      <c r="K172" s="55" t="e">
        <f si="6" t="shared"/>
        <v>#VALUE!</v>
      </c>
    </row>
    <row customHeight="1" ht="12" r="173" spans="9:11" x14ac:dyDescent="0.2">
      <c r="I173" s="14" t="str">
        <f si="5" t="shared"/>
        <v/>
      </c>
      <c r="K173" s="55" t="e">
        <f si="6" t="shared"/>
        <v>#VALUE!</v>
      </c>
    </row>
    <row customHeight="1" ht="12" r="174" spans="9:11" x14ac:dyDescent="0.2">
      <c r="I174" s="14" t="str">
        <f si="5" t="shared"/>
        <v/>
      </c>
      <c r="K174" s="55" t="e">
        <f si="6" t="shared"/>
        <v>#VALUE!</v>
      </c>
    </row>
    <row customHeight="1" ht="12" r="175" spans="9:11" x14ac:dyDescent="0.2">
      <c r="I175" s="14" t="str">
        <f si="5" t="shared"/>
        <v/>
      </c>
      <c r="K175" s="55" t="e">
        <f si="6" t="shared"/>
        <v>#VALUE!</v>
      </c>
    </row>
    <row customHeight="1" ht="12" r="176" spans="9:11" x14ac:dyDescent="0.2">
      <c r="I176" s="14" t="str">
        <f si="5" t="shared"/>
        <v/>
      </c>
      <c r="K176" s="55" t="e">
        <f si="6" t="shared"/>
        <v>#VALUE!</v>
      </c>
    </row>
    <row customHeight="1" ht="12" r="177" spans="9:11" x14ac:dyDescent="0.2">
      <c r="I177" s="14" t="str">
        <f si="5" t="shared"/>
        <v/>
      </c>
      <c r="K177" s="55" t="e">
        <f si="6" t="shared"/>
        <v>#VALUE!</v>
      </c>
    </row>
    <row customHeight="1" ht="12" r="178" spans="9:11" x14ac:dyDescent="0.2">
      <c r="I178" s="14" t="str">
        <f si="5" t="shared"/>
        <v/>
      </c>
      <c r="K178" s="55" t="e">
        <f si="6" t="shared"/>
        <v>#VALUE!</v>
      </c>
    </row>
    <row customHeight="1" ht="12" r="179" spans="9:11" x14ac:dyDescent="0.2">
      <c r="I179" s="14" t="str">
        <f si="5" t="shared"/>
        <v/>
      </c>
      <c r="K179" s="55" t="e">
        <f si="6" t="shared"/>
        <v>#VALUE!</v>
      </c>
    </row>
    <row customHeight="1" ht="12" r="180" spans="9:11" x14ac:dyDescent="0.2">
      <c r="I180" s="14" t="str">
        <f si="5" t="shared"/>
        <v/>
      </c>
      <c r="K180" s="55" t="e">
        <f si="6" t="shared"/>
        <v>#VALUE!</v>
      </c>
    </row>
    <row customHeight="1" ht="12" r="181" spans="9:11" x14ac:dyDescent="0.2">
      <c r="I181" s="14" t="str">
        <f si="5" t="shared"/>
        <v/>
      </c>
      <c r="K181" s="55" t="e">
        <f si="6" t="shared"/>
        <v>#VALUE!</v>
      </c>
    </row>
    <row customHeight="1" ht="12" r="182" spans="9:11" x14ac:dyDescent="0.2">
      <c r="I182" s="14" t="str">
        <f si="5" t="shared"/>
        <v/>
      </c>
      <c r="K182" s="55" t="e">
        <f si="6" t="shared"/>
        <v>#VALUE!</v>
      </c>
    </row>
    <row customHeight="1" ht="12" r="183" spans="9:11" x14ac:dyDescent="0.2">
      <c r="I183" s="14" t="str">
        <f si="5" t="shared"/>
        <v/>
      </c>
      <c r="K183" s="55" t="e">
        <f si="6" t="shared"/>
        <v>#VALUE!</v>
      </c>
    </row>
    <row customHeight="1" ht="12" r="184" spans="9:11" x14ac:dyDescent="0.2">
      <c r="I184" s="14" t="str">
        <f si="5" t="shared"/>
        <v/>
      </c>
      <c r="K184" s="55" t="e">
        <f si="6" t="shared"/>
        <v>#VALUE!</v>
      </c>
    </row>
    <row customHeight="1" ht="12" r="185" spans="9:11" x14ac:dyDescent="0.2">
      <c r="I185" s="14" t="str">
        <f si="5" t="shared"/>
        <v/>
      </c>
      <c r="K185" s="55" t="e">
        <f si="6" t="shared"/>
        <v>#VALUE!</v>
      </c>
    </row>
    <row customHeight="1" ht="12" r="186" spans="9:11" x14ac:dyDescent="0.2">
      <c r="I186" s="14" t="str">
        <f si="5" t="shared"/>
        <v/>
      </c>
      <c r="K186" s="55" t="e">
        <f si="6" t="shared"/>
        <v>#VALUE!</v>
      </c>
    </row>
    <row customHeight="1" ht="12" r="187" spans="9:11" x14ac:dyDescent="0.2">
      <c r="I187" s="14" t="str">
        <f si="5" t="shared"/>
        <v/>
      </c>
      <c r="K187" s="55" t="e">
        <f si="6" t="shared"/>
        <v>#VALUE!</v>
      </c>
    </row>
    <row customHeight="1" ht="12" r="188" spans="9:11" x14ac:dyDescent="0.2">
      <c r="I188" s="14" t="str">
        <f si="5" t="shared"/>
        <v/>
      </c>
      <c r="K188" s="55" t="e">
        <f si="6" t="shared"/>
        <v>#VALUE!</v>
      </c>
    </row>
    <row customHeight="1" ht="12" r="189" spans="9:11" x14ac:dyDescent="0.2">
      <c r="I189" s="14" t="str">
        <f si="5" t="shared"/>
        <v/>
      </c>
      <c r="K189" s="55" t="e">
        <f si="6" t="shared"/>
        <v>#VALUE!</v>
      </c>
    </row>
    <row customHeight="1" ht="12" r="190" spans="9:11" x14ac:dyDescent="0.2">
      <c r="I190" s="14" t="str">
        <f si="5" t="shared"/>
        <v/>
      </c>
      <c r="K190" s="55" t="e">
        <f si="6" t="shared"/>
        <v>#VALUE!</v>
      </c>
    </row>
    <row customHeight="1" ht="12" r="191" spans="9:11" x14ac:dyDescent="0.2">
      <c r="I191" s="14" t="str">
        <f si="5" t="shared"/>
        <v/>
      </c>
      <c r="K191" s="55" t="e">
        <f si="6" t="shared"/>
        <v>#VALUE!</v>
      </c>
    </row>
    <row customHeight="1" ht="12" r="192" spans="9:11" x14ac:dyDescent="0.2">
      <c r="I192" s="14" t="str">
        <f si="5" t="shared"/>
        <v/>
      </c>
      <c r="K192" s="55" t="e">
        <f si="6" t="shared"/>
        <v>#VALUE!</v>
      </c>
    </row>
    <row customHeight="1" ht="12" r="193" spans="9:11" x14ac:dyDescent="0.2">
      <c r="I193" s="14" t="str">
        <f si="5" t="shared"/>
        <v/>
      </c>
      <c r="K193" s="55" t="e">
        <f si="6" t="shared"/>
        <v>#VALUE!</v>
      </c>
    </row>
    <row customHeight="1" ht="12" r="194" spans="9:11" x14ac:dyDescent="0.2">
      <c r="I194" s="14" t="str">
        <f si="5" t="shared"/>
        <v/>
      </c>
      <c r="K194" s="55" t="e">
        <f si="6" t="shared"/>
        <v>#VALUE!</v>
      </c>
    </row>
    <row customHeight="1" ht="12" r="195" spans="9:11" x14ac:dyDescent="0.2">
      <c r="I195" s="14" t="str">
        <f ref="I195:I205" si="7" t="shared">IF(C195&gt;1,SUM(B195:H195),"")</f>
        <v/>
      </c>
      <c r="K195" s="55" t="e">
        <f si="6" t="shared"/>
        <v>#VALUE!</v>
      </c>
    </row>
    <row customHeight="1" ht="12" r="196" spans="9:11" x14ac:dyDescent="0.2">
      <c r="I196" s="14" t="str">
        <f si="7" t="shared"/>
        <v/>
      </c>
    </row>
    <row customHeight="1" ht="12" r="197" spans="9:11" x14ac:dyDescent="0.2">
      <c r="I197" s="14" t="str">
        <f si="7" t="shared"/>
        <v/>
      </c>
    </row>
    <row customHeight="1" ht="12" r="198" spans="9:11" x14ac:dyDescent="0.2">
      <c r="I198" s="14" t="str">
        <f si="7" t="shared"/>
        <v/>
      </c>
    </row>
    <row customHeight="1" ht="12" r="199" spans="9:11" x14ac:dyDescent="0.2">
      <c r="I199" s="14" t="str">
        <f si="7" t="shared"/>
        <v/>
      </c>
    </row>
    <row customHeight="1" ht="12" r="200" spans="9:11" x14ac:dyDescent="0.2">
      <c r="I200" s="14" t="str">
        <f si="7" t="shared"/>
        <v/>
      </c>
    </row>
    <row customHeight="1" ht="12" r="201" spans="9:11" x14ac:dyDescent="0.2">
      <c r="I201" s="14" t="str">
        <f si="7" t="shared"/>
        <v/>
      </c>
    </row>
    <row customHeight="1" ht="12" r="202" spans="9:11" x14ac:dyDescent="0.2">
      <c r="I202" s="14" t="str">
        <f si="7" t="shared"/>
        <v/>
      </c>
    </row>
    <row customHeight="1" ht="12" r="203" spans="9:11" x14ac:dyDescent="0.2">
      <c r="I203" s="14" t="str">
        <f si="7" t="shared"/>
        <v/>
      </c>
    </row>
    <row customHeight="1" ht="12" r="204" spans="9:11" x14ac:dyDescent="0.2">
      <c r="I204" s="14" t="str">
        <f si="7" t="shared"/>
        <v/>
      </c>
    </row>
    <row customHeight="1" ht="12" r="205" spans="9:11" x14ac:dyDescent="0.2">
      <c r="I205" s="14" t="str">
        <f si="7" t="shared"/>
        <v/>
      </c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9.140625" defaultRowHeight="12" x14ac:dyDescent="0.2"/>
  <cols>
    <col min="1" max="1" bestFit="true" customWidth="true" style="26" width="30.42578125" collapsed="false"/>
    <col min="2" max="2" bestFit="true" customWidth="true" style="26" width="52.28515625" collapsed="false"/>
    <col min="3" max="4" style="26" width="9.140625" collapsed="false"/>
    <col min="5" max="5" customWidth="true" style="26" width="31.7109375" collapsed="false"/>
    <col min="6" max="8" style="26" width="9.140625" collapsed="false"/>
    <col min="9" max="9" customWidth="true" hidden="true" style="26" width="0.0" collapsed="false"/>
    <col min="10" max="16384" style="26" width="9.140625" collapsed="false"/>
  </cols>
  <sheetData>
    <row r="1" spans="1:9" x14ac:dyDescent="0.2">
      <c r="A1" s="26" t="s">
        <v>17</v>
      </c>
      <c r="B1" s="27"/>
      <c r="I1" s="26" t="s">
        <v>20</v>
      </c>
    </row>
    <row r="2" spans="1:9" x14ac:dyDescent="0.2">
      <c r="A2" s="26" t="s">
        <v>18</v>
      </c>
      <c r="B2" s="27"/>
      <c r="I2" s="26" t="s">
        <v>28</v>
      </c>
    </row>
    <row r="3" spans="1:9" x14ac:dyDescent="0.2">
      <c r="A3" s="26" t="s">
        <v>19</v>
      </c>
      <c r="B3" s="26" t="s">
        <v>20</v>
      </c>
      <c r="I3" s="26" t="s">
        <v>29</v>
      </c>
    </row>
    <row r="4" spans="1:9" x14ac:dyDescent="0.2">
      <c r="A4" s="26" t="s">
        <v>21</v>
      </c>
      <c r="B4" s="28"/>
      <c r="I4" s="26" t="s">
        <v>30</v>
      </c>
    </row>
    <row r="5" spans="1:9" x14ac:dyDescent="0.2">
      <c r="E5" s="27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  <pageSetup orientation="portrait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BH59"/>
  <sheetViews>
    <sheetView showGridLines="0" topLeftCell="A4" view="pageLayout" workbookViewId="0" zoomScale="115" zoomScaleNormal="100" zoomScalePageLayoutView="115">
      <selection activeCell="AE24" sqref="AE24"/>
    </sheetView>
  </sheetViews>
  <sheetFormatPr defaultColWidth="5.42578125" defaultRowHeight="12.75" x14ac:dyDescent="0.2"/>
  <cols>
    <col min="1" max="1" customWidth="true" style="1" width="8.42578125" collapsed="false"/>
    <col min="2" max="2" customWidth="true" style="1" width="1.140625" collapsed="false"/>
    <col min="3" max="3" customWidth="true" style="1" width="6.28515625" collapsed="false"/>
    <col min="4" max="4" customWidth="true" style="1" width="1.140625" collapsed="false"/>
    <col min="5" max="5" bestFit="true" customWidth="true" style="1" width="5.5703125" collapsed="false"/>
    <col min="6" max="6" customWidth="true" style="1" width="1.140625" collapsed="false"/>
    <col min="7" max="7" bestFit="true" customWidth="true" style="2" width="5.5703125" collapsed="false"/>
    <col min="8" max="8" customWidth="true" style="1" width="1.140625" collapsed="false"/>
    <col min="9" max="9" bestFit="true" customWidth="true" style="1" width="5.5703125" collapsed="false"/>
    <col min="10" max="10" customWidth="true" style="1" width="1.140625" collapsed="false"/>
    <col min="11" max="11" bestFit="true" customWidth="true" style="1" width="5.5703125" collapsed="false"/>
    <col min="12" max="12" customWidth="true" style="1" width="1.140625" collapsed="false"/>
    <col min="13" max="13" bestFit="true" customWidth="true" style="1" width="5.5703125" collapsed="false"/>
    <col min="14" max="14" customWidth="true" style="1" width="1.140625" collapsed="false"/>
    <col min="15" max="15" bestFit="true" customWidth="true" style="2" width="7.85546875" collapsed="false"/>
    <col min="16" max="16" customWidth="true" style="1" width="1.140625" collapsed="false"/>
    <col min="17" max="17" customWidth="true" style="1" width="9.28515625" collapsed="false"/>
    <col min="18" max="18" customWidth="true" style="1" width="1.140625" collapsed="false"/>
    <col min="19" max="19" customWidth="true" style="2" width="10.7109375" collapsed="false"/>
    <col min="20" max="20" customWidth="true" style="1" width="1.140625" collapsed="false"/>
    <col min="21" max="21" bestFit="true" customWidth="true" style="2" width="14.140625" collapsed="false"/>
    <col min="22" max="22" customWidth="true" style="2" width="2.5703125" collapsed="false"/>
    <col min="23" max="26" customWidth="true" style="2" width="5.42578125" collapsed="false"/>
    <col min="27" max="27" customWidth="true" style="1" width="5.42578125" collapsed="false"/>
    <col min="28" max="28" customWidth="true" style="2" width="5.42578125" collapsed="false"/>
    <col min="29" max="32" customWidth="true" style="1" width="5.42578125" collapsed="false"/>
    <col min="33" max="33" bestFit="true" customWidth="true" style="1" width="5.5703125" collapsed="false"/>
    <col min="34" max="34" customWidth="true" style="1" width="5.42578125" collapsed="false"/>
    <col min="35" max="35" bestFit="true" customWidth="true" style="1" width="5.5703125" collapsed="false"/>
    <col min="36" max="56" style="1" width="5.42578125" collapsed="false"/>
    <col min="57" max="57" customWidth="true" style="1" width="9.85546875" collapsed="false"/>
    <col min="58" max="16384" style="1" width="5.42578125" collapsed="false"/>
  </cols>
  <sheetData>
    <row customHeight="1" ht="18.75" r="1" spans="1:59" x14ac:dyDescent="0.25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W1" s="58" t="s">
        <v>31</v>
      </c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</row>
    <row customHeight="1" ht="5.45" r="2" spans="1:59" x14ac:dyDescent="0.2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4"/>
      <c r="T2" s="3"/>
      <c r="U2" s="4"/>
      <c r="V2" s="4"/>
      <c r="W2" s="4"/>
      <c r="X2" s="4"/>
      <c r="Y2" s="4"/>
      <c r="Z2" s="4"/>
      <c r="AA2" s="3"/>
      <c r="AB2" s="4"/>
      <c r="AC2" s="3"/>
      <c r="AD2" s="3"/>
      <c r="AE2" s="3"/>
      <c r="AF2" s="3"/>
      <c r="AG2" s="3"/>
      <c r="AH2" s="3"/>
    </row>
    <row r="3" spans="1:59" x14ac:dyDescent="0.2">
      <c r="A3" s="7"/>
      <c r="B3" s="7"/>
      <c r="C3" s="59" t="s">
        <v>16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7"/>
      <c r="Q3" s="7" t="s">
        <v>11</v>
      </c>
      <c r="R3" s="7"/>
      <c r="S3" s="8" t="s">
        <v>6</v>
      </c>
      <c r="T3" s="7"/>
      <c r="U3" s="8"/>
      <c r="Y3" s="1"/>
      <c r="AP3" s="7" t="s">
        <v>14</v>
      </c>
      <c r="AQ3" s="7"/>
      <c r="AR3" s="7" t="s">
        <v>8</v>
      </c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8" t="s">
        <v>9</v>
      </c>
    </row>
    <row r="4" spans="1:59" x14ac:dyDescent="0.2">
      <c r="A4" s="7" t="s">
        <v>14</v>
      </c>
      <c r="B4" s="7"/>
      <c r="C4" s="7" t="s">
        <v>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 t="s">
        <v>9</v>
      </c>
      <c r="P4" s="7"/>
      <c r="Q4" s="7" t="s">
        <v>12</v>
      </c>
      <c r="R4" s="7"/>
      <c r="S4" s="8" t="s">
        <v>13</v>
      </c>
      <c r="T4" s="7"/>
      <c r="U4" s="8" t="s">
        <v>32</v>
      </c>
      <c r="Y4" s="1"/>
      <c r="AP4" s="32" t="s">
        <v>15</v>
      </c>
      <c r="AQ4" s="7"/>
      <c r="AR4" s="30">
        <v>16</v>
      </c>
      <c r="AS4" s="7"/>
      <c r="AT4" s="32" t="s">
        <v>0</v>
      </c>
      <c r="AU4" s="7"/>
      <c r="AV4" s="32" t="s">
        <v>1</v>
      </c>
      <c r="AW4" s="7"/>
      <c r="AX4" s="32" t="s">
        <v>2</v>
      </c>
      <c r="AY4" s="7"/>
      <c r="AZ4" s="32" t="s">
        <v>3</v>
      </c>
      <c r="BA4" s="7"/>
      <c r="BB4" s="32" t="s">
        <v>4</v>
      </c>
      <c r="BC4" s="7"/>
      <c r="BD4" s="30" t="s">
        <v>10</v>
      </c>
      <c r="BE4" s="1" t="e">
        <f>50-BD4</f>
        <v>#VALUE!</v>
      </c>
    </row>
    <row r="5" spans="1:59" x14ac:dyDescent="0.2">
      <c r="A5" s="32" t="s">
        <v>15</v>
      </c>
      <c r="B5" s="7"/>
      <c r="C5" s="30">
        <v>16</v>
      </c>
      <c r="D5" s="7"/>
      <c r="E5" s="32" t="s">
        <v>0</v>
      </c>
      <c r="F5" s="7"/>
      <c r="G5" s="32" t="s">
        <v>1</v>
      </c>
      <c r="H5" s="7"/>
      <c r="I5" s="32" t="s">
        <v>2</v>
      </c>
      <c r="J5" s="7"/>
      <c r="K5" s="32" t="s">
        <v>3</v>
      </c>
      <c r="L5" s="7"/>
      <c r="M5" s="32" t="s">
        <v>4</v>
      </c>
      <c r="N5" s="7"/>
      <c r="O5" s="30" t="s">
        <v>10</v>
      </c>
      <c r="P5" s="7"/>
      <c r="Q5" s="32" t="s">
        <v>5</v>
      </c>
      <c r="R5" s="7"/>
      <c r="S5" s="30" t="s">
        <v>5</v>
      </c>
      <c r="T5" s="7"/>
      <c r="U5" s="30" t="s">
        <v>7</v>
      </c>
      <c r="AP5" s="31"/>
      <c r="AQ5" s="7"/>
      <c r="AR5" s="34"/>
      <c r="AS5" s="7"/>
      <c r="AT5" s="31"/>
      <c r="AU5" s="7"/>
      <c r="AV5" s="31"/>
      <c r="AW5" s="7"/>
      <c r="AX5" s="31"/>
      <c r="AY5" s="7"/>
      <c r="AZ5" s="31"/>
      <c r="BA5" s="7"/>
      <c r="BB5" s="31"/>
      <c r="BC5" s="7"/>
      <c r="BD5" s="34"/>
    </row>
    <row r="6" spans="1:59" x14ac:dyDescent="0.2">
      <c r="A6" s="31">
        <v>1987</v>
      </c>
      <c r="B6" s="7"/>
      <c r="C6" s="20">
        <f>INDEX(Data!$A$2:$K$99,MATCH(ChartDataDONOTPUBLISH!$A6,Data!$A$2:$A$99,0),2)</f>
        <v>9</v>
      </c>
      <c r="D6" s="20"/>
      <c r="E6" s="20">
        <f>INDEX(Data!$A$2:$K$99,MATCH(ChartDataDONOTPUBLISH!$A6,Data!$A$2:$A$99,0),3)</f>
        <v>90</v>
      </c>
      <c r="F6" s="20"/>
      <c r="G6" s="20">
        <f>INDEX(Data!$A$2:$K$99,MATCH(ChartDataDONOTPUBLISH!$A6,Data!$A$2:$A$99,0),4)</f>
        <v>67</v>
      </c>
      <c r="H6" s="20"/>
      <c r="I6" s="20">
        <f>INDEX(Data!$A$2:$K$99,MATCH(ChartDataDONOTPUBLISH!$A6,Data!$A$2:$A$99,0),5)</f>
        <v>25</v>
      </c>
      <c r="J6" s="20"/>
      <c r="K6" s="20">
        <f>INDEX(Data!$A$2:$K$99,MATCH(ChartDataDONOTPUBLISH!$A6,Data!$A$2:$A$99,0),6)</f>
        <v>17</v>
      </c>
      <c r="L6" s="20"/>
      <c r="M6" s="20">
        <f>INDEX(Data!$A$2:$K$99,MATCH(ChartDataDONOTPUBLISH!$A6,Data!$A$2:$A$99,0),7)</f>
        <v>12</v>
      </c>
      <c r="N6" s="20"/>
      <c r="O6" s="20">
        <f>INDEX(Data!$A$2:$K$99,MATCH(ChartDataDONOTPUBLISH!$A6,Data!$A$2:$A$99,0),8)</f>
        <v>11</v>
      </c>
      <c r="P6" s="20"/>
      <c r="Q6" s="20">
        <f>INDEX(Data!$A$2:$K$99,MATCH(ChartDataDONOTPUBLISH!$A6,Data!$A$2:$A$99,0),9)</f>
        <v>231</v>
      </c>
      <c r="R6" s="20"/>
      <c r="S6" s="20">
        <f>INDEX(Data!$A$2:$K$99,MATCH(ChartDataDONOTPUBLISH!$A6,Data!$A$2:$A$99,0),10)</f>
        <v>490</v>
      </c>
      <c r="T6" s="20"/>
      <c r="U6" s="24">
        <f>INDEX(Data!$A$2:$K$99,MATCH(ChartDataDONOTPUBLISH!$A6,Data!$A$2:$A$99,0),11)</f>
        <v>47.142857142857139</v>
      </c>
      <c r="AP6" s="31"/>
      <c r="AQ6" s="7"/>
      <c r="AR6" s="34"/>
      <c r="AS6" s="7"/>
      <c r="AT6" s="31"/>
      <c r="AU6" s="7"/>
      <c r="AV6" s="31"/>
      <c r="AW6" s="7"/>
      <c r="AX6" s="31"/>
      <c r="AY6" s="7"/>
      <c r="AZ6" s="31"/>
      <c r="BA6" s="7"/>
      <c r="BB6" s="31"/>
      <c r="BC6" s="7"/>
      <c r="BD6" s="34"/>
    </row>
    <row r="7" spans="1:59" x14ac:dyDescent="0.2">
      <c r="A7" s="31">
        <v>1988</v>
      </c>
      <c r="B7" s="7"/>
      <c r="C7" s="20">
        <f>INDEX(Data!$A$2:$K$99,MATCH(ChartDataDONOTPUBLISH!$A7,Data!$A$2:$A$99,0),2)</f>
        <v>6</v>
      </c>
      <c r="D7" s="20"/>
      <c r="E7" s="20">
        <f>INDEX(Data!$A$2:$K$99,MATCH(ChartDataDONOTPUBLISH!$A7,Data!$A$2:$A$99,0),3)</f>
        <v>103</v>
      </c>
      <c r="F7" s="20"/>
      <c r="G7" s="20">
        <f>INDEX(Data!$A$2:$K$99,MATCH(ChartDataDONOTPUBLISH!$A7,Data!$A$2:$A$99,0),4)</f>
        <v>71</v>
      </c>
      <c r="H7" s="20"/>
      <c r="I7" s="20">
        <f>INDEX(Data!$A$2:$K$99,MATCH(ChartDataDONOTPUBLISH!$A7,Data!$A$2:$A$99,0),5)</f>
        <v>39</v>
      </c>
      <c r="J7" s="20"/>
      <c r="K7" s="20">
        <f>INDEX(Data!$A$2:$K$99,MATCH(ChartDataDONOTPUBLISH!$A7,Data!$A$2:$A$99,0),6)</f>
        <v>9</v>
      </c>
      <c r="L7" s="20"/>
      <c r="M7" s="20">
        <f>INDEX(Data!$A$2:$K$99,MATCH(ChartDataDONOTPUBLISH!$A7,Data!$A$2:$A$99,0),7)</f>
        <v>10</v>
      </c>
      <c r="N7" s="20"/>
      <c r="O7" s="20">
        <f>INDEX(Data!$A$2:$K$99,MATCH(ChartDataDONOTPUBLISH!$A7,Data!$A$2:$A$99,0),8)</f>
        <v>13</v>
      </c>
      <c r="P7" s="20"/>
      <c r="Q7" s="20">
        <f>INDEX(Data!$A$2:$K$99,MATCH(ChartDataDONOTPUBLISH!$A7,Data!$A$2:$A$99,0),9)</f>
        <v>251</v>
      </c>
      <c r="R7" s="20"/>
      <c r="S7" s="20">
        <f>INDEX(Data!$A$2:$K$99,MATCH(ChartDataDONOTPUBLISH!$A7,Data!$A$2:$A$99,0),10)</f>
        <v>556</v>
      </c>
      <c r="T7" s="20"/>
      <c r="U7" s="24">
        <f>INDEX(Data!$A$2:$K$99,MATCH(ChartDataDONOTPUBLISH!$A7,Data!$A$2:$A$99,0),11)</f>
        <v>45.143884892086334</v>
      </c>
      <c r="AP7" s="20"/>
      <c r="AQ7" s="20"/>
      <c r="AR7" s="20"/>
      <c r="AS7" s="33"/>
      <c r="AT7" s="20"/>
      <c r="AU7" s="33"/>
      <c r="AV7" s="20"/>
      <c r="AW7" s="33"/>
      <c r="AX7" s="20"/>
      <c r="AY7" s="20"/>
      <c r="AZ7" s="20"/>
      <c r="BA7" s="20"/>
      <c r="BB7" s="20"/>
      <c r="BC7" s="20"/>
      <c r="BD7" s="20"/>
    </row>
    <row r="8" spans="1:59" x14ac:dyDescent="0.2">
      <c r="A8" s="21">
        <v>1989</v>
      </c>
      <c r="B8" s="21"/>
      <c r="C8" s="21">
        <f>INDEX(Data!$A$2:$K$99,MATCH(ChartDataDONOTPUBLISH!$A8,Data!$A$2:$A$99,0),2)</f>
        <v>9</v>
      </c>
      <c r="D8" s="21"/>
      <c r="E8" s="21">
        <f>INDEX(Data!$A$2:$K$99,MATCH(ChartDataDONOTPUBLISH!$A8,Data!$A$2:$A$99,0),3)</f>
        <v>72</v>
      </c>
      <c r="F8" s="21"/>
      <c r="G8" s="21">
        <f>INDEX(Data!$A$2:$K$99,MATCH(ChartDataDONOTPUBLISH!$A8,Data!$A$2:$A$99,0),4)</f>
        <v>67</v>
      </c>
      <c r="H8" s="21"/>
      <c r="I8" s="21">
        <f>INDEX(Data!$A$2:$K$99,MATCH(ChartDataDONOTPUBLISH!$A8,Data!$A$2:$A$99,0),5)</f>
        <v>39</v>
      </c>
      <c r="J8" s="21"/>
      <c r="K8" s="21">
        <f>INDEX(Data!$A$2:$K$99,MATCH(ChartDataDONOTPUBLISH!$A8,Data!$A$2:$A$99,0),6)</f>
        <v>16</v>
      </c>
      <c r="L8" s="21"/>
      <c r="M8" s="21">
        <f>INDEX(Data!$A$2:$K$99,MATCH(ChartDataDONOTPUBLISH!$A8,Data!$A$2:$A$99,0),7)</f>
        <v>7</v>
      </c>
      <c r="N8" s="21"/>
      <c r="O8" s="21">
        <f>INDEX(Data!$A$2:$K$99,MATCH(ChartDataDONOTPUBLISH!$A8,Data!$A$2:$A$99,0),8)</f>
        <v>3</v>
      </c>
      <c r="P8" s="21"/>
      <c r="Q8" s="21">
        <f>INDEX(Data!$A$2:$K$99,MATCH(ChartDataDONOTPUBLISH!$A8,Data!$A$2:$A$99,0),9)</f>
        <v>213</v>
      </c>
      <c r="R8" s="21"/>
      <c r="S8" s="21">
        <f>INDEX(Data!$A$2:$K$99,MATCH(ChartDataDONOTPUBLISH!$A8,Data!$A$2:$A$99,0),10)</f>
        <v>514</v>
      </c>
      <c r="T8" s="21"/>
      <c r="U8" s="25">
        <f>INDEX(Data!$A$2:$K$99,MATCH(ChartDataDONOTPUBLISH!$A8,Data!$A$2:$A$99,0),11)</f>
        <v>41.439688715953309</v>
      </c>
      <c r="AP8" s="20"/>
      <c r="AQ8" s="20"/>
      <c r="AR8" s="20"/>
      <c r="AS8" s="33"/>
      <c r="AT8" s="20"/>
      <c r="AU8" s="33"/>
      <c r="AV8" s="20"/>
      <c r="AW8" s="33"/>
      <c r="AX8" s="20"/>
      <c r="AY8" s="20"/>
      <c r="AZ8" s="20"/>
      <c r="BA8" s="20"/>
      <c r="BB8" s="20"/>
      <c r="BC8" s="20"/>
      <c r="BD8" s="20"/>
    </row>
    <row r="9" spans="1:59" x14ac:dyDescent="0.2">
      <c r="A9" s="31">
        <v>1990</v>
      </c>
      <c r="B9" s="7"/>
      <c r="C9" s="20">
        <f>INDEX(Data!$A$2:$K$99,MATCH(ChartDataDONOTPUBLISH!$A9,Data!$A$2:$A$99,0),2)</f>
        <v>6</v>
      </c>
      <c r="D9" s="20"/>
      <c r="E9" s="20">
        <f>INDEX(Data!$A$2:$K$99,MATCH(ChartDataDONOTPUBLISH!$A9,Data!$A$2:$A$99,0),3)</f>
        <v>77</v>
      </c>
      <c r="F9" s="20"/>
      <c r="G9" s="20">
        <f>INDEX(Data!$A$2:$K$99,MATCH(ChartDataDONOTPUBLISH!$A9,Data!$A$2:$A$99,0),4)</f>
        <v>75</v>
      </c>
      <c r="H9" s="20"/>
      <c r="I9" s="20">
        <f>INDEX(Data!$A$2:$K$99,MATCH(ChartDataDONOTPUBLISH!$A9,Data!$A$2:$A$99,0),5)</f>
        <v>19</v>
      </c>
      <c r="J9" s="20"/>
      <c r="K9" s="20">
        <f>INDEX(Data!$A$2:$K$99,MATCH(ChartDataDONOTPUBLISH!$A9,Data!$A$2:$A$99,0),6)</f>
        <v>16</v>
      </c>
      <c r="L9" s="20"/>
      <c r="M9" s="20">
        <f>INDEX(Data!$A$2:$K$99,MATCH(ChartDataDONOTPUBLISH!$A9,Data!$A$2:$A$99,0),7)</f>
        <v>11</v>
      </c>
      <c r="N9" s="20"/>
      <c r="O9" s="20">
        <f>INDEX(Data!$A$2:$K$99,MATCH(ChartDataDONOTPUBLISH!$A9,Data!$A$2:$A$99,0),8)</f>
        <v>6</v>
      </c>
      <c r="P9" s="20"/>
      <c r="Q9" s="20">
        <f>INDEX(Data!$A$2:$K$99,MATCH(ChartDataDONOTPUBLISH!$A9,Data!$A$2:$A$99,0),9)</f>
        <v>210</v>
      </c>
      <c r="R9" s="20"/>
      <c r="S9" s="20">
        <f>INDEX(Data!$A$2:$K$99,MATCH(ChartDataDONOTPUBLISH!$A9,Data!$A$2:$A$99,0),10)</f>
        <v>464</v>
      </c>
      <c r="T9" s="20"/>
      <c r="U9" s="24">
        <f>INDEX(Data!$A$2:$K$99,MATCH(ChartDataDONOTPUBLISH!$A9,Data!$A$2:$A$99,0),11)</f>
        <v>45.258620689655174</v>
      </c>
      <c r="AP9" s="21"/>
      <c r="AQ9" s="21"/>
      <c r="AR9" s="21"/>
      <c r="AS9" s="33"/>
      <c r="AT9" s="21"/>
      <c r="AU9" s="33"/>
      <c r="AV9" s="21"/>
      <c r="AW9" s="33"/>
      <c r="AX9" s="21"/>
      <c r="AY9" s="21"/>
      <c r="AZ9" s="21"/>
      <c r="BA9" s="21"/>
      <c r="BB9" s="21"/>
      <c r="BC9" s="21"/>
      <c r="BD9" s="21"/>
    </row>
    <row customFormat="1" customHeight="1" ht="14.1" r="10" s="3" spans="1:59" x14ac:dyDescent="0.2">
      <c r="A10" s="20">
        <f>LARGE(Data!$A$2:$A$99,25)</f>
        <v>1993</v>
      </c>
      <c r="B10" s="20"/>
      <c r="C10" s="20">
        <f>INDEX(Data!$A$2:$K$99,MATCH(ChartDataDONOTPUBLISH!$A10,Data!$A$2:$A$99,0),2)</f>
        <v>5</v>
      </c>
      <c r="D10" s="20"/>
      <c r="E10" s="20">
        <f>INDEX(Data!$A$2:$K$99,MATCH(ChartDataDONOTPUBLISH!$A10,Data!$A$2:$A$99,0),3)</f>
        <v>53</v>
      </c>
      <c r="F10" s="20"/>
      <c r="G10" s="20">
        <f>INDEX(Data!$A$2:$K$99,MATCH(ChartDataDONOTPUBLISH!$A10,Data!$A$2:$A$99,0),4)</f>
        <v>60</v>
      </c>
      <c r="H10" s="20"/>
      <c r="I10" s="20">
        <f>INDEX(Data!$A$2:$K$99,MATCH(ChartDataDONOTPUBLISH!$A10,Data!$A$2:$A$99,0),5)</f>
        <v>23</v>
      </c>
      <c r="J10" s="20"/>
      <c r="K10" s="20">
        <f>INDEX(Data!$A$2:$K$99,MATCH(ChartDataDONOTPUBLISH!$A10,Data!$A$2:$A$99,0),6)</f>
        <v>9</v>
      </c>
      <c r="L10" s="20"/>
      <c r="M10" s="20">
        <f>INDEX(Data!$A$2:$K$99,MATCH(ChartDataDONOTPUBLISH!$A10,Data!$A$2:$A$99,0),7)</f>
        <v>9</v>
      </c>
      <c r="N10" s="20"/>
      <c r="O10" s="20">
        <f>INDEX(Data!$A$2:$K$99,MATCH(ChartDataDONOTPUBLISH!$A10,Data!$A$2:$A$99,0),8)</f>
        <v>11</v>
      </c>
      <c r="P10" s="20"/>
      <c r="Q10" s="20">
        <f>INDEX(Data!$A$2:$K$99,MATCH(ChartDataDONOTPUBLISH!$A10,Data!$A$2:$A$99,0),9)</f>
        <v>170</v>
      </c>
      <c r="R10" s="20"/>
      <c r="S10" s="20">
        <f>INDEX(Data!$A$2:$K$99,MATCH(ChartDataDONOTPUBLISH!$A10,Data!$A$2:$A$99,0),10)</f>
        <v>457</v>
      </c>
      <c r="T10" s="20"/>
      <c r="U10" s="24">
        <f>INDEX(Data!$A$2:$K$99,MATCH(ChartDataDONOTPUBLISH!$A10,Data!$A$2:$A$99,0),11)</f>
        <v>37.199124726477024</v>
      </c>
      <c r="V10" s="4"/>
      <c r="W10" s="4"/>
      <c r="X10" s="4"/>
      <c r="Y10" s="4"/>
      <c r="Z10" s="4"/>
      <c r="AB10" s="2"/>
      <c r="AP10" s="31"/>
      <c r="AQ10" s="7"/>
      <c r="AR10" s="20"/>
      <c r="AS10" s="33"/>
      <c r="AT10" s="20"/>
      <c r="AU10" s="33"/>
      <c r="AV10" s="20"/>
      <c r="AW10" s="33"/>
      <c r="AX10" s="20"/>
      <c r="AY10" s="20"/>
      <c r="AZ10" s="20"/>
      <c r="BA10" s="20"/>
      <c r="BB10" s="20"/>
      <c r="BC10" s="20"/>
      <c r="BD10" s="20"/>
      <c r="BE10" s="1"/>
      <c r="BF10" s="1"/>
      <c r="BG10" s="1"/>
    </row>
    <row customFormat="1" customHeight="1" ht="14.1" r="11" s="3" spans="1:59" x14ac:dyDescent="0.2">
      <c r="A11" s="21">
        <f>LARGE(Data!$A$2:$A$99,24)</f>
        <v>1994</v>
      </c>
      <c r="B11" s="21"/>
      <c r="C11" s="21">
        <f>INDEX(Data!$A$2:$K$99,MATCH(ChartDataDONOTPUBLISH!$A11,Data!$A$2:$A$99,0),2)</f>
        <v>0</v>
      </c>
      <c r="D11" s="21"/>
      <c r="E11" s="21">
        <f>INDEX(Data!$A$2:$K$99,MATCH(ChartDataDONOTPUBLISH!$A11,Data!$A$2:$A$99,0),3)</f>
        <v>52</v>
      </c>
      <c r="F11" s="21"/>
      <c r="G11" s="21">
        <f>INDEX(Data!$A$2:$K$99,MATCH(ChartDataDONOTPUBLISH!$A11,Data!$A$2:$A$99,0),4)</f>
        <v>51</v>
      </c>
      <c r="H11" s="21"/>
      <c r="I11" s="21">
        <f>INDEX(Data!$A$2:$K$99,MATCH(ChartDataDONOTPUBLISH!$A11,Data!$A$2:$A$99,0),5)</f>
        <v>33</v>
      </c>
      <c r="J11" s="21"/>
      <c r="K11" s="21">
        <f>INDEX(Data!$A$2:$K$99,MATCH(ChartDataDONOTPUBLISH!$A11,Data!$A$2:$A$99,0),6)</f>
        <v>11</v>
      </c>
      <c r="L11" s="21"/>
      <c r="M11" s="21">
        <f>INDEX(Data!$A$2:$K$99,MATCH(ChartDataDONOTPUBLISH!$A11,Data!$A$2:$A$99,0),7)</f>
        <v>2</v>
      </c>
      <c r="N11" s="21"/>
      <c r="O11" s="21">
        <f>INDEX(Data!$A$2:$K$99,MATCH(ChartDataDONOTPUBLISH!$A11,Data!$A$2:$A$99,0),8)</f>
        <v>2</v>
      </c>
      <c r="P11" s="21"/>
      <c r="Q11" s="21">
        <f>INDEX(Data!$A$2:$K$99,MATCH(ChartDataDONOTPUBLISH!$A11,Data!$A$2:$A$99,0),9)</f>
        <v>151</v>
      </c>
      <c r="R11" s="21"/>
      <c r="S11" s="21">
        <f>INDEX(Data!$A$2:$K$99,MATCH(ChartDataDONOTPUBLISH!$A11,Data!$A$2:$A$99,0),10)</f>
        <v>480</v>
      </c>
      <c r="T11" s="21"/>
      <c r="U11" s="25">
        <f>INDEX(Data!$A$2:$K$99,MATCH(ChartDataDONOTPUBLISH!$A11,Data!$A$2:$A$99,0),11)</f>
        <v>31.458333333333332</v>
      </c>
      <c r="V11" s="4"/>
      <c r="W11" s="4"/>
      <c r="X11" s="4"/>
      <c r="Y11" s="4"/>
      <c r="Z11" s="4"/>
      <c r="AB11" s="2"/>
      <c r="AP11" s="20"/>
      <c r="AQ11" s="20"/>
      <c r="AR11" s="20"/>
      <c r="AS11" s="33"/>
      <c r="AT11" s="20"/>
      <c r="AU11" s="33"/>
      <c r="AV11" s="20"/>
      <c r="AW11" s="33"/>
      <c r="AX11" s="20"/>
      <c r="AY11" s="20"/>
      <c r="AZ11" s="20"/>
      <c r="BA11" s="20"/>
      <c r="BB11" s="20"/>
      <c r="BC11" s="20"/>
      <c r="BD11" s="20"/>
      <c r="BE11" s="1"/>
      <c r="BF11" s="1"/>
      <c r="BG11" s="1"/>
    </row>
    <row customFormat="1" customHeight="1" ht="14.1" r="12" s="3" spans="1:59" x14ac:dyDescent="0.2">
      <c r="A12" s="20">
        <f>LARGE(Data!$A$2:$A$99,23)</f>
        <v>1995</v>
      </c>
      <c r="B12" s="20"/>
      <c r="C12" s="20">
        <f>INDEX(Data!$A$2:$K$99,MATCH(ChartDataDONOTPUBLISH!$A12,Data!$A$2:$A$99,0),2)</f>
        <v>7</v>
      </c>
      <c r="D12" s="20"/>
      <c r="E12" s="20">
        <f>INDEX(Data!$A$2:$K$99,MATCH(ChartDataDONOTPUBLISH!$A12,Data!$A$2:$A$99,0),3)</f>
        <v>53</v>
      </c>
      <c r="F12" s="20"/>
      <c r="G12" s="20">
        <f>INDEX(Data!$A$2:$K$99,MATCH(ChartDataDONOTPUBLISH!$A12,Data!$A$2:$A$99,0),4)</f>
        <v>44</v>
      </c>
      <c r="H12" s="20"/>
      <c r="I12" s="20">
        <f>INDEX(Data!$A$2:$K$99,MATCH(ChartDataDONOTPUBLISH!$A12,Data!$A$2:$A$99,0),5)</f>
        <v>31</v>
      </c>
      <c r="J12" s="20"/>
      <c r="K12" s="20">
        <f>INDEX(Data!$A$2:$K$99,MATCH(ChartDataDONOTPUBLISH!$A12,Data!$A$2:$A$99,0),6)</f>
        <v>17</v>
      </c>
      <c r="L12" s="20"/>
      <c r="M12" s="20">
        <f>INDEX(Data!$A$2:$K$99,MATCH(ChartDataDONOTPUBLISH!$A12,Data!$A$2:$A$99,0),7)</f>
        <v>4</v>
      </c>
      <c r="N12" s="20"/>
      <c r="O12" s="20">
        <f>INDEX(Data!$A$2:$K$99,MATCH(ChartDataDONOTPUBLISH!$A12,Data!$A$2:$A$99,0),8)</f>
        <v>4</v>
      </c>
      <c r="P12" s="20"/>
      <c r="Q12" s="20">
        <f>INDEX(Data!$A$2:$K$99,MATCH(ChartDataDONOTPUBLISH!$A12,Data!$A$2:$A$99,0),9)</f>
        <v>160</v>
      </c>
      <c r="R12" s="20"/>
      <c r="S12" s="20">
        <f>INDEX(Data!$A$2:$K$99,MATCH(ChartDataDONOTPUBLISH!$A12,Data!$A$2:$A$99,0),10)</f>
        <v>527</v>
      </c>
      <c r="T12" s="20"/>
      <c r="U12" s="24">
        <f>INDEX(Data!$A$2:$K$99,MATCH(ChartDataDONOTPUBLISH!$A12,Data!$A$2:$A$99,0),11)</f>
        <v>30.360531309297912</v>
      </c>
      <c r="V12" s="4"/>
      <c r="W12" s="4"/>
      <c r="X12" s="4"/>
      <c r="Y12" s="4"/>
      <c r="Z12" s="4"/>
      <c r="AB12" s="2"/>
      <c r="AP12" s="21"/>
      <c r="AQ12" s="21"/>
      <c r="AR12" s="21"/>
      <c r="AS12" s="33"/>
      <c r="AT12" s="21"/>
      <c r="AU12" s="33"/>
      <c r="AV12" s="21"/>
      <c r="AW12" s="33"/>
      <c r="AX12" s="21"/>
      <c r="AY12" s="21"/>
      <c r="AZ12" s="21"/>
      <c r="BA12" s="21"/>
      <c r="BB12" s="21"/>
      <c r="BC12" s="21"/>
      <c r="BD12" s="21"/>
      <c r="BE12" s="1"/>
      <c r="BF12" s="1"/>
      <c r="BG12" s="1"/>
    </row>
    <row customFormat="1" customHeight="1" ht="14.1" r="13" s="3" spans="1:59" x14ac:dyDescent="0.2">
      <c r="A13" s="20">
        <f>LARGE(Data!$A$2:$A$99,22)</f>
        <v>1996</v>
      </c>
      <c r="B13" s="20"/>
      <c r="C13" s="20">
        <f>INDEX(Data!$A$2:$K$99,MATCH(ChartDataDONOTPUBLISH!$A13,Data!$A$2:$A$99,0),2)</f>
        <v>4</v>
      </c>
      <c r="D13" s="20"/>
      <c r="E13" s="20">
        <f>INDEX(Data!$A$2:$K$99,MATCH(ChartDataDONOTPUBLISH!$A13,Data!$A$2:$A$99,0),3)</f>
        <v>55</v>
      </c>
      <c r="F13" s="20"/>
      <c r="G13" s="20">
        <f>INDEX(Data!$A$2:$K$99,MATCH(ChartDataDONOTPUBLISH!$A13,Data!$A$2:$A$99,0),4)</f>
        <v>45</v>
      </c>
      <c r="H13" s="20"/>
      <c r="I13" s="20">
        <f>INDEX(Data!$A$2:$K$99,MATCH(ChartDataDONOTPUBLISH!$A13,Data!$A$2:$A$99,0),5)</f>
        <v>21</v>
      </c>
      <c r="J13" s="20"/>
      <c r="K13" s="20">
        <f>INDEX(Data!$A$2:$K$99,MATCH(ChartDataDONOTPUBLISH!$A13,Data!$A$2:$A$99,0),6)</f>
        <v>13</v>
      </c>
      <c r="L13" s="20"/>
      <c r="M13" s="20">
        <f>INDEX(Data!$A$2:$K$99,MATCH(ChartDataDONOTPUBLISH!$A13,Data!$A$2:$A$99,0),7)</f>
        <v>6</v>
      </c>
      <c r="N13" s="20"/>
      <c r="O13" s="20">
        <f>INDEX(Data!$A$2:$K$99,MATCH(ChartDataDONOTPUBLISH!$A13,Data!$A$2:$A$99,0),8)</f>
        <v>2</v>
      </c>
      <c r="P13" s="20"/>
      <c r="Q13" s="20">
        <f>INDEX(Data!$A$2:$K$99,MATCH(ChartDataDONOTPUBLISH!$A13,Data!$A$2:$A$99,0),9)</f>
        <v>146</v>
      </c>
      <c r="R13" s="20"/>
      <c r="S13" s="20">
        <f>INDEX(Data!$A$2:$K$99,MATCH(ChartDataDONOTPUBLISH!$A13,Data!$A$2:$A$99,0),10)</f>
        <v>465</v>
      </c>
      <c r="T13" s="20"/>
      <c r="U13" s="24">
        <f>INDEX(Data!$A$2:$K$99,MATCH(ChartDataDONOTPUBLISH!$A13,Data!$A$2:$A$99,0),11)</f>
        <v>31.397849462365592</v>
      </c>
      <c r="V13" s="4"/>
      <c r="W13" s="4"/>
      <c r="X13" s="4"/>
      <c r="Y13" s="4"/>
      <c r="Z13" s="4"/>
      <c r="AB13" s="2"/>
      <c r="AP13" s="20"/>
      <c r="AQ13" s="20"/>
      <c r="AR13" s="20"/>
      <c r="AS13" s="33"/>
      <c r="AT13" s="20"/>
      <c r="AU13" s="33"/>
      <c r="AV13" s="20"/>
      <c r="AW13" s="33"/>
      <c r="AX13" s="20"/>
      <c r="AY13" s="20"/>
      <c r="AZ13" s="20"/>
      <c r="BA13" s="20"/>
      <c r="BB13" s="20"/>
      <c r="BC13" s="20"/>
      <c r="BD13" s="20"/>
      <c r="BE13" s="1"/>
      <c r="BF13" s="1"/>
      <c r="BG13" s="1"/>
    </row>
    <row customFormat="1" customHeight="1" ht="14.1" r="14" s="3" spans="1:59" x14ac:dyDescent="0.2">
      <c r="A14" s="21">
        <f>LARGE(Data!$A$2:$A$99,21)</f>
        <v>1997</v>
      </c>
      <c r="B14" s="21"/>
      <c r="C14" s="21">
        <f>INDEX(Data!$A$2:$K$99,MATCH(ChartDataDONOTPUBLISH!$A14,Data!$A$2:$A$99,0),2)</f>
        <v>0</v>
      </c>
      <c r="D14" s="21"/>
      <c r="E14" s="21">
        <f>INDEX(Data!$A$2:$K$99,MATCH(ChartDataDONOTPUBLISH!$A14,Data!$A$2:$A$99,0),3)</f>
        <v>53</v>
      </c>
      <c r="F14" s="21"/>
      <c r="G14" s="21">
        <f>INDEX(Data!$A$2:$K$99,MATCH(ChartDataDONOTPUBLISH!$A14,Data!$A$2:$A$99,0),4)</f>
        <v>25</v>
      </c>
      <c r="H14" s="21"/>
      <c r="I14" s="21">
        <f>INDEX(Data!$A$2:$K$99,MATCH(ChartDataDONOTPUBLISH!$A14,Data!$A$2:$A$99,0),5)</f>
        <v>22</v>
      </c>
      <c r="J14" s="21"/>
      <c r="K14" s="21">
        <f>INDEX(Data!$A$2:$K$99,MATCH(ChartDataDONOTPUBLISH!$A14,Data!$A$2:$A$99,0),6)</f>
        <v>9</v>
      </c>
      <c r="L14" s="21"/>
      <c r="M14" s="21">
        <f>INDEX(Data!$A$2:$K$99,MATCH(ChartDataDONOTPUBLISH!$A14,Data!$A$2:$A$99,0),7)</f>
        <v>10</v>
      </c>
      <c r="N14" s="21"/>
      <c r="O14" s="21">
        <f>INDEX(Data!$A$2:$K$99,MATCH(ChartDataDONOTPUBLISH!$A14,Data!$A$2:$A$99,0),8)</f>
        <v>6</v>
      </c>
      <c r="P14" s="21"/>
      <c r="Q14" s="21">
        <f>INDEX(Data!$A$2:$K$99,MATCH(ChartDataDONOTPUBLISH!$A14,Data!$A$2:$A$99,0),9)</f>
        <v>125</v>
      </c>
      <c r="R14" s="21"/>
      <c r="S14" s="21">
        <f>INDEX(Data!$A$2:$K$99,MATCH(ChartDataDONOTPUBLISH!$A14,Data!$A$2:$A$99,0),10)</f>
        <v>468</v>
      </c>
      <c r="T14" s="21"/>
      <c r="U14" s="25">
        <f>INDEX(Data!$A$2:$K$99,MATCH(ChartDataDONOTPUBLISH!$A14,Data!$A$2:$A$99,0),11)</f>
        <v>26.70940170940171</v>
      </c>
      <c r="V14" s="4"/>
      <c r="W14" s="4"/>
      <c r="X14" s="4"/>
      <c r="Y14" s="4"/>
      <c r="Z14" s="4"/>
      <c r="AB14" s="2"/>
      <c r="AP14" s="20">
        <f>LARGE(Data!$A$2:$A$99,10)</f>
        <v>2008</v>
      </c>
      <c r="AQ14" s="20"/>
      <c r="AR14" s="20">
        <f>INDEX(Data!$A$2:$K$99,MATCH(ChartDataDONOTPUBLISH!$A14,Data!$A$2:$A$99,0),2)</f>
        <v>0</v>
      </c>
      <c r="AS14" s="33">
        <f>60-AR14</f>
        <v>60</v>
      </c>
      <c r="AT14" s="20">
        <f>INDEX(Data!$A$2:$K$99,MATCH(ChartDataDONOTPUBLISH!$A14,Data!$A$2:$A$99,0),3)</f>
        <v>53</v>
      </c>
      <c r="AU14" s="33">
        <f>60-AT14</f>
        <v>7</v>
      </c>
      <c r="AV14" s="20">
        <f>INDEX(Data!$A$2:$K$99,MATCH(ChartDataDONOTPUBLISH!$A14,Data!$A$2:$A$99,0),4)</f>
        <v>25</v>
      </c>
      <c r="AW14" s="33">
        <f>60-AV14</f>
        <v>35</v>
      </c>
      <c r="AX14" s="20">
        <f>INDEX(Data!$A$2:$K$99,MATCH(ChartDataDONOTPUBLISH!$A14,Data!$A$2:$A$99,0),5)</f>
        <v>22</v>
      </c>
      <c r="AY14" s="33">
        <f>60-AX14</f>
        <v>38</v>
      </c>
      <c r="AZ14" s="20">
        <f>INDEX(Data!$A$2:$K$99,MATCH(ChartDataDONOTPUBLISH!$A14,Data!$A$2:$A$99,0),6)</f>
        <v>9</v>
      </c>
      <c r="BA14" s="33">
        <f>60-AZ14</f>
        <v>51</v>
      </c>
      <c r="BB14" s="20">
        <f>INDEX(Data!$A$2:$K$99,MATCH(ChartDataDONOTPUBLISH!$A14,Data!$A$2:$A$99,0),7)</f>
        <v>10</v>
      </c>
      <c r="BC14" s="33">
        <f>60-BB14</f>
        <v>50</v>
      </c>
      <c r="BD14" s="20">
        <f>INDEX(Data!$A$2:$K$99,MATCH(ChartDataDONOTPUBLISH!$A14,Data!$A$2:$A$99,0),8)</f>
        <v>6</v>
      </c>
      <c r="BE14" s="1">
        <f>60-BD14</f>
        <v>54</v>
      </c>
      <c r="BF14" s="1"/>
      <c r="BG14" s="1"/>
    </row>
    <row customFormat="1" customHeight="1" ht="14.1" r="15" s="3" spans="1:59" x14ac:dyDescent="0.2">
      <c r="A15" s="31">
        <f>LARGE(Data!$A$2:$A$99,20)</f>
        <v>1998</v>
      </c>
      <c r="B15" s="7"/>
      <c r="C15" s="20">
        <f>INDEX(Data!$A$2:$K$99,MATCH(ChartDataDONOTPUBLISH!$A15,Data!$A$2:$A$99,0),2)</f>
        <v>1</v>
      </c>
      <c r="D15" s="20"/>
      <c r="E15" s="20">
        <f>INDEX(Data!$A$2:$K$99,MATCH(ChartDataDONOTPUBLISH!$A15,Data!$A$2:$A$99,0),3)</f>
        <v>30</v>
      </c>
      <c r="F15" s="20"/>
      <c r="G15" s="20">
        <f>INDEX(Data!$A$2:$K$99,MATCH(ChartDataDONOTPUBLISH!$A15,Data!$A$2:$A$99,0),4)</f>
        <v>35</v>
      </c>
      <c r="H15" s="20"/>
      <c r="I15" s="20">
        <f>INDEX(Data!$A$2:$K$99,MATCH(ChartDataDONOTPUBLISH!$A15,Data!$A$2:$A$99,0),5)</f>
        <v>29</v>
      </c>
      <c r="J15" s="20"/>
      <c r="K15" s="20">
        <f>INDEX(Data!$A$2:$K$99,MATCH(ChartDataDONOTPUBLISH!$A15,Data!$A$2:$A$99,0),6)</f>
        <v>10</v>
      </c>
      <c r="L15" s="20"/>
      <c r="M15" s="20">
        <f>INDEX(Data!$A$2:$K$99,MATCH(ChartDataDONOTPUBLISH!$A15,Data!$A$2:$A$99,0),7)</f>
        <v>3</v>
      </c>
      <c r="N15" s="20"/>
      <c r="O15" s="20">
        <f>INDEX(Data!$A$2:$K$99,MATCH(ChartDataDONOTPUBLISH!$A15,Data!$A$2:$A$99,0),8)</f>
        <v>5</v>
      </c>
      <c r="P15" s="20"/>
      <c r="Q15" s="20">
        <f>INDEX(Data!$A$2:$K$99,MATCH(ChartDataDONOTPUBLISH!$A15,Data!$A$2:$A$99,0),9)</f>
        <v>113</v>
      </c>
      <c r="R15" s="20"/>
      <c r="S15" s="20">
        <f>INDEX(Data!$A$2:$K$99,MATCH(ChartDataDONOTPUBLISH!$A15,Data!$A$2:$A$99,0),10)</f>
        <v>449</v>
      </c>
      <c r="T15" s="20"/>
      <c r="U15" s="24">
        <f>INDEX(Data!$A$2:$K$99,MATCH(ChartDataDONOTPUBLISH!$A15,Data!$A$2:$A$99,0),11)</f>
        <v>25.167037861915372</v>
      </c>
      <c r="V15" s="4"/>
      <c r="W15" s="4"/>
      <c r="X15" s="4"/>
      <c r="Y15" s="4"/>
      <c r="Z15" s="4"/>
      <c r="AB15" s="2"/>
      <c r="AP15" s="21">
        <f>LARGE(Data!$A$2:$A$99,9)</f>
        <v>2009</v>
      </c>
      <c r="AQ15" s="21"/>
      <c r="AR15" s="21">
        <f>INDEX(Data!$A$2:$K$99,MATCH(ChartDataDONOTPUBLISH!$A15,Data!$A$2:$A$99,0),2)</f>
        <v>1</v>
      </c>
      <c r="AS15" s="33">
        <f ref="AS15:AS24" si="0" t="shared">60-AR15</f>
        <v>59</v>
      </c>
      <c r="AT15" s="21">
        <f>INDEX(Data!$A$2:$K$99,MATCH(ChartDataDONOTPUBLISH!$A15,Data!$A$2:$A$99,0),3)</f>
        <v>30</v>
      </c>
      <c r="AU15" s="33">
        <f ref="AU15:AU24" si="1" t="shared">60-AT15</f>
        <v>30</v>
      </c>
      <c r="AV15" s="21">
        <f>INDEX(Data!$A$2:$K$99,MATCH(ChartDataDONOTPUBLISH!$A15,Data!$A$2:$A$99,0),4)</f>
        <v>35</v>
      </c>
      <c r="AW15" s="33">
        <f ref="AW15:AW24" si="2" t="shared">60-AV15</f>
        <v>25</v>
      </c>
      <c r="AX15" s="21">
        <f>INDEX(Data!$A$2:$K$99,MATCH(ChartDataDONOTPUBLISH!$A15,Data!$A$2:$A$99,0),5)</f>
        <v>29</v>
      </c>
      <c r="AY15" s="33">
        <f ref="AY15:AY24" si="3" t="shared">60-AX15</f>
        <v>31</v>
      </c>
      <c r="AZ15" s="21">
        <f>INDEX(Data!$A$2:$K$99,MATCH(ChartDataDONOTPUBLISH!$A15,Data!$A$2:$A$99,0),6)</f>
        <v>10</v>
      </c>
      <c r="BA15" s="33">
        <f ref="BA15:BA24" si="4" t="shared">60-AZ15</f>
        <v>50</v>
      </c>
      <c r="BB15" s="21">
        <f>INDEX(Data!$A$2:$K$99,MATCH(ChartDataDONOTPUBLISH!$A15,Data!$A$2:$A$99,0),7)</f>
        <v>3</v>
      </c>
      <c r="BC15" s="33">
        <f ref="BC15:BC24" si="5" t="shared">60-BB15</f>
        <v>57</v>
      </c>
      <c r="BD15" s="21">
        <f>INDEX(Data!$A$2:$K$99,MATCH(ChartDataDONOTPUBLISH!$A15,Data!$A$2:$A$99,0),8)</f>
        <v>5</v>
      </c>
      <c r="BE15" s="1">
        <f ref="BE15:BE23" si="6" t="shared">60-BD15</f>
        <v>55</v>
      </c>
      <c r="BF15" s="1"/>
      <c r="BG15" s="1"/>
    </row>
    <row customFormat="1" customHeight="1" ht="14.1" r="16" s="3" spans="1:59" x14ac:dyDescent="0.2">
      <c r="A16" s="20">
        <f>LARGE(Data!$A$2:$A$99,19)</f>
        <v>1999</v>
      </c>
      <c r="B16" s="20"/>
      <c r="C16" s="20">
        <f>INDEX(Data!$A$2:$K$99,MATCH(ChartDataDONOTPUBLISH!$A16,Data!$A$2:$A$99,0),2)</f>
        <v>6</v>
      </c>
      <c r="D16" s="20"/>
      <c r="E16" s="20">
        <f>INDEX(Data!$A$2:$K$99,MATCH(ChartDataDONOTPUBLISH!$A16,Data!$A$2:$A$99,0),3)</f>
        <v>38</v>
      </c>
      <c r="F16" s="20"/>
      <c r="G16" s="20">
        <f>INDEX(Data!$A$2:$K$99,MATCH(ChartDataDONOTPUBLISH!$A16,Data!$A$2:$A$99,0),4)</f>
        <v>34</v>
      </c>
      <c r="H16" s="20"/>
      <c r="I16" s="20">
        <f>INDEX(Data!$A$2:$K$99,MATCH(ChartDataDONOTPUBLISH!$A16,Data!$A$2:$A$99,0),5)</f>
        <v>26</v>
      </c>
      <c r="J16" s="20"/>
      <c r="K16" s="20">
        <f>INDEX(Data!$A$2:$K$99,MATCH(ChartDataDONOTPUBLISH!$A16,Data!$A$2:$A$99,0),6)</f>
        <v>18</v>
      </c>
      <c r="L16" s="20"/>
      <c r="M16" s="20">
        <f>INDEX(Data!$A$2:$K$99,MATCH(ChartDataDONOTPUBLISH!$A16,Data!$A$2:$A$99,0),7)</f>
        <v>3</v>
      </c>
      <c r="N16" s="20"/>
      <c r="O16" s="20">
        <f>INDEX(Data!$A$2:$K$99,MATCH(ChartDataDONOTPUBLISH!$A16,Data!$A$2:$A$99,0),8)</f>
        <v>7</v>
      </c>
      <c r="P16" s="20"/>
      <c r="Q16" s="20">
        <f>INDEX(Data!$A$2:$K$99,MATCH(ChartDataDONOTPUBLISH!$A16,Data!$A$2:$A$99,0),9)</f>
        <v>132</v>
      </c>
      <c r="R16" s="20"/>
      <c r="S16" s="20">
        <f>INDEX(Data!$A$2:$K$99,MATCH(ChartDataDONOTPUBLISH!$A16,Data!$A$2:$A$99,0),10)</f>
        <v>490</v>
      </c>
      <c r="T16" s="20"/>
      <c r="U16" s="24">
        <f>INDEX(Data!$A$2:$K$99,MATCH(ChartDataDONOTPUBLISH!$A16,Data!$A$2:$A$99,0),11)</f>
        <v>26.938775510204081</v>
      </c>
      <c r="V16" s="4"/>
      <c r="W16" s="4"/>
      <c r="X16" s="4"/>
      <c r="Y16" s="4"/>
      <c r="Z16" s="4"/>
      <c r="AB16" s="2"/>
      <c r="AP16" s="31">
        <f>LARGE(Data!$A$2:$A$99,8)</f>
        <v>2010</v>
      </c>
      <c r="AQ16" s="7"/>
      <c r="AR16" s="20">
        <f>INDEX(Data!$A$2:$K$99,MATCH(ChartDataDONOTPUBLISH!$A16,Data!$A$2:$A$99,0),2)</f>
        <v>6</v>
      </c>
      <c r="AS16" s="33">
        <f si="0" t="shared"/>
        <v>54</v>
      </c>
      <c r="AT16" s="20">
        <f>INDEX(Data!$A$2:$K$99,MATCH(ChartDataDONOTPUBLISH!$A16,Data!$A$2:$A$99,0),3)</f>
        <v>38</v>
      </c>
      <c r="AU16" s="33">
        <f si="1" t="shared"/>
        <v>22</v>
      </c>
      <c r="AV16" s="20">
        <f>INDEX(Data!$A$2:$K$99,MATCH(ChartDataDONOTPUBLISH!$A16,Data!$A$2:$A$99,0),4)</f>
        <v>34</v>
      </c>
      <c r="AW16" s="33">
        <f si="2" t="shared"/>
        <v>26</v>
      </c>
      <c r="AX16" s="20">
        <f>INDEX(Data!$A$2:$K$99,MATCH(ChartDataDONOTPUBLISH!$A16,Data!$A$2:$A$99,0),5)</f>
        <v>26</v>
      </c>
      <c r="AY16" s="33">
        <f si="3" t="shared"/>
        <v>34</v>
      </c>
      <c r="AZ16" s="20">
        <f>INDEX(Data!$A$2:$K$99,MATCH(ChartDataDONOTPUBLISH!$A16,Data!$A$2:$A$99,0),6)</f>
        <v>18</v>
      </c>
      <c r="BA16" s="33">
        <f si="4" t="shared"/>
        <v>42</v>
      </c>
      <c r="BB16" s="20">
        <f>INDEX(Data!$A$2:$K$99,MATCH(ChartDataDONOTPUBLISH!$A16,Data!$A$2:$A$99,0),7)</f>
        <v>3</v>
      </c>
      <c r="BC16" s="33">
        <f si="5" t="shared"/>
        <v>57</v>
      </c>
      <c r="BD16" s="20">
        <f>INDEX(Data!$A$2:$K$99,MATCH(ChartDataDONOTPUBLISH!$A16,Data!$A$2:$A$99,0),8)</f>
        <v>7</v>
      </c>
      <c r="BE16" s="1">
        <f si="6" t="shared"/>
        <v>53</v>
      </c>
      <c r="BF16" s="1"/>
      <c r="BG16" s="1"/>
    </row>
    <row customFormat="1" customHeight="1" ht="14.1" r="17" s="3" spans="1:59" x14ac:dyDescent="0.2">
      <c r="A17" s="21">
        <f>LARGE(Data!$A$2:$A$99,18)</f>
        <v>2000</v>
      </c>
      <c r="B17" s="21"/>
      <c r="C17" s="21">
        <f>INDEX(Data!$A$2:$K$99,MATCH(ChartDataDONOTPUBLISH!$A17,Data!$A$2:$A$99,0),2)</f>
        <v>3</v>
      </c>
      <c r="D17" s="21"/>
      <c r="E17" s="21">
        <f>INDEX(Data!$A$2:$K$99,MATCH(ChartDataDONOTPUBLISH!$A17,Data!$A$2:$A$99,0),3)</f>
        <v>40</v>
      </c>
      <c r="F17" s="21"/>
      <c r="G17" s="21">
        <f>INDEX(Data!$A$2:$K$99,MATCH(ChartDataDONOTPUBLISH!$A17,Data!$A$2:$A$99,0),4)</f>
        <v>26</v>
      </c>
      <c r="H17" s="21"/>
      <c r="I17" s="21">
        <f>INDEX(Data!$A$2:$K$99,MATCH(ChartDataDONOTPUBLISH!$A17,Data!$A$2:$A$99,0),5)</f>
        <v>19</v>
      </c>
      <c r="J17" s="21"/>
      <c r="K17" s="21">
        <f>INDEX(Data!$A$2:$K$99,MATCH(ChartDataDONOTPUBLISH!$A17,Data!$A$2:$A$99,0),6)</f>
        <v>14</v>
      </c>
      <c r="L17" s="21"/>
      <c r="M17" s="21">
        <f>INDEX(Data!$A$2:$K$99,MATCH(ChartDataDONOTPUBLISH!$A17,Data!$A$2:$A$99,0),7)</f>
        <v>4</v>
      </c>
      <c r="N17" s="21"/>
      <c r="O17" s="21">
        <f>INDEX(Data!$A$2:$K$99,MATCH(ChartDataDONOTPUBLISH!$A17,Data!$A$2:$A$99,0),8)</f>
        <v>6</v>
      </c>
      <c r="P17" s="21"/>
      <c r="Q17" s="21">
        <f>INDEX(Data!$A$2:$K$99,MATCH(ChartDataDONOTPUBLISH!$A17,Data!$A$2:$A$99,0),9)</f>
        <v>112</v>
      </c>
      <c r="R17" s="21"/>
      <c r="S17" s="21">
        <f>INDEX(Data!$A$2:$K$99,MATCH(ChartDataDONOTPUBLISH!$A17,Data!$A$2:$A$99,0),10)</f>
        <v>445</v>
      </c>
      <c r="T17" s="21"/>
      <c r="U17" s="25">
        <f>INDEX(Data!$A$2:$K$99,MATCH(ChartDataDONOTPUBLISH!$A17,Data!$A$2:$A$99,0),11)</f>
        <v>25.168539325842698</v>
      </c>
      <c r="V17" s="4"/>
      <c r="W17" s="4"/>
      <c r="X17" s="4"/>
      <c r="Y17" s="4"/>
      <c r="Z17" s="4"/>
      <c r="AB17" s="2"/>
      <c r="AP17" s="20">
        <f>LARGE(Data!$A$2:$A$99,7)</f>
        <v>2011</v>
      </c>
      <c r="AQ17" s="20"/>
      <c r="AR17" s="20">
        <f>INDEX(Data!$A$2:$K$99,MATCH(ChartDataDONOTPUBLISH!$A17,Data!$A$2:$A$99,0),2)</f>
        <v>3</v>
      </c>
      <c r="AS17" s="33">
        <f si="0" t="shared"/>
        <v>57</v>
      </c>
      <c r="AT17" s="20">
        <f>INDEX(Data!$A$2:$K$99,MATCH(ChartDataDONOTPUBLISH!$A17,Data!$A$2:$A$99,0),3)</f>
        <v>40</v>
      </c>
      <c r="AU17" s="33">
        <f si="1" t="shared"/>
        <v>20</v>
      </c>
      <c r="AV17" s="20">
        <f>INDEX(Data!$A$2:$K$99,MATCH(ChartDataDONOTPUBLISH!$A17,Data!$A$2:$A$99,0),4)</f>
        <v>26</v>
      </c>
      <c r="AW17" s="33">
        <f si="2" t="shared"/>
        <v>34</v>
      </c>
      <c r="AX17" s="20">
        <f>INDEX(Data!$A$2:$K$99,MATCH(ChartDataDONOTPUBLISH!$A17,Data!$A$2:$A$99,0),5)</f>
        <v>19</v>
      </c>
      <c r="AY17" s="33">
        <f si="3" t="shared"/>
        <v>41</v>
      </c>
      <c r="AZ17" s="20">
        <f>INDEX(Data!$A$2:$K$99,MATCH(ChartDataDONOTPUBLISH!$A17,Data!$A$2:$A$99,0),6)</f>
        <v>14</v>
      </c>
      <c r="BA17" s="33">
        <f si="4" t="shared"/>
        <v>46</v>
      </c>
      <c r="BB17" s="20">
        <f>INDEX(Data!$A$2:$K$99,MATCH(ChartDataDONOTPUBLISH!$A17,Data!$A$2:$A$99,0),7)</f>
        <v>4</v>
      </c>
      <c r="BC17" s="33">
        <f si="5" t="shared"/>
        <v>56</v>
      </c>
      <c r="BD17" s="20">
        <f>INDEX(Data!$A$2:$K$99,MATCH(ChartDataDONOTPUBLISH!$A17,Data!$A$2:$A$99,0),8)</f>
        <v>6</v>
      </c>
      <c r="BE17" s="1">
        <f si="6" t="shared"/>
        <v>54</v>
      </c>
      <c r="BF17" s="1"/>
      <c r="BG17" s="1"/>
    </row>
    <row customFormat="1" customHeight="1" ht="14.1" r="18" s="3" spans="1:59" x14ac:dyDescent="0.2">
      <c r="A18" s="20">
        <f>LARGE(Data!$A$2:$A$99,17)</f>
        <v>2001</v>
      </c>
      <c r="B18" s="20"/>
      <c r="C18" s="20">
        <f>INDEX(Data!$A$2:$K$99,MATCH(ChartDataDONOTPUBLISH!$A18,Data!$A$2:$A$99,0),2)</f>
        <v>6</v>
      </c>
      <c r="D18" s="20"/>
      <c r="E18" s="20">
        <f>INDEX(Data!$A$2:$K$99,MATCH(ChartDataDONOTPUBLISH!$A18,Data!$A$2:$A$99,0),3)</f>
        <v>47</v>
      </c>
      <c r="F18" s="20"/>
      <c r="G18" s="20">
        <f>INDEX(Data!$A$2:$K$99,MATCH(ChartDataDONOTPUBLISH!$A18,Data!$A$2:$A$99,0),4)</f>
        <v>24</v>
      </c>
      <c r="H18" s="20"/>
      <c r="I18" s="20">
        <f>INDEX(Data!$A$2:$K$99,MATCH(ChartDataDONOTPUBLISH!$A18,Data!$A$2:$A$99,0),5)</f>
        <v>28</v>
      </c>
      <c r="J18" s="20"/>
      <c r="K18" s="20">
        <f>INDEX(Data!$A$2:$K$99,MATCH(ChartDataDONOTPUBLISH!$A18,Data!$A$2:$A$99,0),6)</f>
        <v>7</v>
      </c>
      <c r="L18" s="20"/>
      <c r="M18" s="20">
        <f>INDEX(Data!$A$2:$K$99,MATCH(ChartDataDONOTPUBLISH!$A18,Data!$A$2:$A$99,0),7)</f>
        <v>5</v>
      </c>
      <c r="N18" s="20"/>
      <c r="O18" s="20">
        <f>INDEX(Data!$A$2:$K$99,MATCH(ChartDataDONOTPUBLISH!$A18,Data!$A$2:$A$99,0),8)</f>
        <v>0</v>
      </c>
      <c r="P18" s="20"/>
      <c r="Q18" s="20">
        <f>INDEX(Data!$A$2:$K$99,MATCH(ChartDataDONOTPUBLISH!$A18,Data!$A$2:$A$99,0),9)</f>
        <v>117</v>
      </c>
      <c r="R18" s="20"/>
      <c r="S18" s="20">
        <f>INDEX(Data!$A$2:$K$99,MATCH(ChartDataDONOTPUBLISH!$A18,Data!$A$2:$A$99,0),10)</f>
        <v>446</v>
      </c>
      <c r="T18" s="20"/>
      <c r="U18" s="24">
        <f>INDEX(Data!$A$2:$K$99,MATCH(ChartDataDONOTPUBLISH!$A18,Data!$A$2:$A$99,0),11)</f>
        <v>26.23318385650224</v>
      </c>
      <c r="V18" s="4"/>
      <c r="W18" s="4"/>
      <c r="X18" s="4"/>
      <c r="Y18" s="4"/>
      <c r="Z18" s="4"/>
      <c r="AB18" s="2"/>
      <c r="AP18" s="21">
        <f>LARGE(Data!$A$2:$A$99,6)</f>
        <v>2012</v>
      </c>
      <c r="AQ18" s="21"/>
      <c r="AR18" s="21">
        <f>INDEX(Data!$A$2:$K$99,MATCH(ChartDataDONOTPUBLISH!$A18,Data!$A$2:$A$99,0),2)</f>
        <v>6</v>
      </c>
      <c r="AS18" s="33">
        <f si="0" t="shared"/>
        <v>54</v>
      </c>
      <c r="AT18" s="21">
        <f>INDEX(Data!$A$2:$K$99,MATCH(ChartDataDONOTPUBLISH!$A18,Data!$A$2:$A$99,0),3)</f>
        <v>47</v>
      </c>
      <c r="AU18" s="33">
        <f si="1" t="shared"/>
        <v>13</v>
      </c>
      <c r="AV18" s="21">
        <f>INDEX(Data!$A$2:$K$99,MATCH(ChartDataDONOTPUBLISH!$A18,Data!$A$2:$A$99,0),4)</f>
        <v>24</v>
      </c>
      <c r="AW18" s="33">
        <f si="2" t="shared"/>
        <v>36</v>
      </c>
      <c r="AX18" s="21">
        <f>INDEX(Data!$A$2:$K$99,MATCH(ChartDataDONOTPUBLISH!$A18,Data!$A$2:$A$99,0),5)</f>
        <v>28</v>
      </c>
      <c r="AY18" s="33">
        <f si="3" t="shared"/>
        <v>32</v>
      </c>
      <c r="AZ18" s="21">
        <f>INDEX(Data!$A$2:$K$99,MATCH(ChartDataDONOTPUBLISH!$A18,Data!$A$2:$A$99,0),6)</f>
        <v>7</v>
      </c>
      <c r="BA18" s="33">
        <f si="4" t="shared"/>
        <v>53</v>
      </c>
      <c r="BB18" s="21">
        <f>INDEX(Data!$A$2:$K$99,MATCH(ChartDataDONOTPUBLISH!$A18,Data!$A$2:$A$99,0),7)</f>
        <v>5</v>
      </c>
      <c r="BC18" s="33">
        <f si="5" t="shared"/>
        <v>55</v>
      </c>
      <c r="BD18" s="21">
        <f>INDEX(Data!$A$2:$K$99,MATCH(ChartDataDONOTPUBLISH!$A18,Data!$A$2:$A$99,0),8)</f>
        <v>0</v>
      </c>
      <c r="BE18" s="1">
        <f si="6" t="shared"/>
        <v>60</v>
      </c>
      <c r="BF18" s="1"/>
      <c r="BG18" s="1"/>
    </row>
    <row customFormat="1" customHeight="1" ht="14.1" r="19" s="3" spans="1:59" x14ac:dyDescent="0.2">
      <c r="A19" s="20">
        <f>LARGE(Data!$A$2:$A$99,16)</f>
        <v>2002</v>
      </c>
      <c r="B19" s="20"/>
      <c r="C19" s="20">
        <f>INDEX(Data!$A$2:$K$99,MATCH(ChartDataDONOTPUBLISH!$A19,Data!$A$2:$A$99,0),2)</f>
        <v>3</v>
      </c>
      <c r="D19" s="20"/>
      <c r="E19" s="20">
        <f>INDEX(Data!$A$2:$K$99,MATCH(ChartDataDONOTPUBLISH!$A19,Data!$A$2:$A$99,0),3)</f>
        <v>38</v>
      </c>
      <c r="F19" s="20"/>
      <c r="G19" s="20">
        <f>INDEX(Data!$A$2:$K$99,MATCH(ChartDataDONOTPUBLISH!$A19,Data!$A$2:$A$99,0),4)</f>
        <v>26</v>
      </c>
      <c r="H19" s="20"/>
      <c r="I19" s="20">
        <f>INDEX(Data!$A$2:$K$99,MATCH(ChartDataDONOTPUBLISH!$A19,Data!$A$2:$A$99,0),5)</f>
        <v>20</v>
      </c>
      <c r="J19" s="20"/>
      <c r="K19" s="20">
        <f>INDEX(Data!$A$2:$K$99,MATCH(ChartDataDONOTPUBLISH!$A19,Data!$A$2:$A$99,0),6)</f>
        <v>16</v>
      </c>
      <c r="L19" s="20"/>
      <c r="M19" s="20">
        <f>INDEX(Data!$A$2:$K$99,MATCH(ChartDataDONOTPUBLISH!$A19,Data!$A$2:$A$99,0),7)</f>
        <v>14</v>
      </c>
      <c r="N19" s="20"/>
      <c r="O19" s="20">
        <f>INDEX(Data!$A$2:$K$99,MATCH(ChartDataDONOTPUBLISH!$A19,Data!$A$2:$A$99,0),8)</f>
        <v>5</v>
      </c>
      <c r="P19" s="20"/>
      <c r="Q19" s="20">
        <f>INDEX(Data!$A$2:$K$99,MATCH(ChartDataDONOTPUBLISH!$A19,Data!$A$2:$A$99,0),9)</f>
        <v>122</v>
      </c>
      <c r="R19" s="20"/>
      <c r="S19" s="20">
        <f>INDEX(Data!$A$2:$K$99,MATCH(ChartDataDONOTPUBLISH!$A19,Data!$A$2:$A$99,0),10)</f>
        <v>405</v>
      </c>
      <c r="T19" s="20"/>
      <c r="U19" s="24">
        <f>INDEX(Data!$A$2:$K$99,MATCH(ChartDataDONOTPUBLISH!$A19,Data!$A$2:$A$99,0),11)</f>
        <v>30.123456790123459</v>
      </c>
      <c r="V19" s="4"/>
      <c r="W19" s="4"/>
      <c r="X19" s="4"/>
      <c r="Y19" s="4"/>
      <c r="Z19" s="4"/>
      <c r="AB19" s="2"/>
      <c r="AP19" s="20">
        <f>LARGE(Data!$A$2:$A$99,5)</f>
        <v>2013</v>
      </c>
      <c r="AQ19" s="20"/>
      <c r="AR19" s="20">
        <f>INDEX(Data!$A$2:$K$99,MATCH(ChartDataDONOTPUBLISH!$A19,Data!$A$2:$A$99,0),2)</f>
        <v>3</v>
      </c>
      <c r="AS19" s="33">
        <f si="0" t="shared"/>
        <v>57</v>
      </c>
      <c r="AT19" s="20">
        <f>INDEX(Data!$A$2:$K$99,MATCH(ChartDataDONOTPUBLISH!$A19,Data!$A$2:$A$99,0),3)</f>
        <v>38</v>
      </c>
      <c r="AU19" s="33">
        <f si="1" t="shared"/>
        <v>22</v>
      </c>
      <c r="AV19" s="20">
        <f>INDEX(Data!$A$2:$K$99,MATCH(ChartDataDONOTPUBLISH!$A19,Data!$A$2:$A$99,0),4)</f>
        <v>26</v>
      </c>
      <c r="AW19" s="33">
        <f si="2" t="shared"/>
        <v>34</v>
      </c>
      <c r="AX19" s="20">
        <f>INDEX(Data!$A$2:$K$99,MATCH(ChartDataDONOTPUBLISH!$A19,Data!$A$2:$A$99,0),5)</f>
        <v>20</v>
      </c>
      <c r="AY19" s="33">
        <f si="3" t="shared"/>
        <v>40</v>
      </c>
      <c r="AZ19" s="20">
        <f>INDEX(Data!$A$2:$K$99,MATCH(ChartDataDONOTPUBLISH!$A19,Data!$A$2:$A$99,0),6)</f>
        <v>16</v>
      </c>
      <c r="BA19" s="33">
        <f si="4" t="shared"/>
        <v>44</v>
      </c>
      <c r="BB19" s="20">
        <f>INDEX(Data!$A$2:$K$99,MATCH(ChartDataDONOTPUBLISH!$A19,Data!$A$2:$A$99,0),7)</f>
        <v>14</v>
      </c>
      <c r="BC19" s="33">
        <f si="5" t="shared"/>
        <v>46</v>
      </c>
      <c r="BD19" s="20">
        <f>INDEX(Data!$A$2:$K$99,MATCH(ChartDataDONOTPUBLISH!$A19,Data!$A$2:$A$99,0),8)</f>
        <v>5</v>
      </c>
      <c r="BE19" s="1">
        <f si="6" t="shared"/>
        <v>55</v>
      </c>
      <c r="BF19" s="1"/>
      <c r="BG19" s="1"/>
    </row>
    <row customFormat="1" customHeight="1" ht="14.1" r="20" s="3" spans="1:59" x14ac:dyDescent="0.2">
      <c r="A20" s="21">
        <f>LARGE(Data!$A$2:$A$99,15)</f>
        <v>2003</v>
      </c>
      <c r="B20" s="21"/>
      <c r="C20" s="21">
        <f>INDEX(Data!$A$2:$K$99,MATCH(ChartDataDONOTPUBLISH!$A20,Data!$A$2:$A$99,0),2)</f>
        <v>2</v>
      </c>
      <c r="D20" s="21"/>
      <c r="E20" s="21">
        <f>INDEX(Data!$A$2:$K$99,MATCH(ChartDataDONOTPUBLISH!$A20,Data!$A$2:$A$99,0),3)</f>
        <v>41</v>
      </c>
      <c r="F20" s="21"/>
      <c r="G20" s="21">
        <f>INDEX(Data!$A$2:$K$99,MATCH(ChartDataDONOTPUBLISH!$A20,Data!$A$2:$A$99,0),4)</f>
        <v>24</v>
      </c>
      <c r="H20" s="21"/>
      <c r="I20" s="21">
        <f>INDEX(Data!$A$2:$K$99,MATCH(ChartDataDONOTPUBLISH!$A20,Data!$A$2:$A$99,0),5)</f>
        <v>20</v>
      </c>
      <c r="J20" s="21"/>
      <c r="K20" s="21">
        <f>INDEX(Data!$A$2:$K$99,MATCH(ChartDataDONOTPUBLISH!$A20,Data!$A$2:$A$99,0),6)</f>
        <v>17</v>
      </c>
      <c r="L20" s="21"/>
      <c r="M20" s="21">
        <f>INDEX(Data!$A$2:$K$99,MATCH(ChartDataDONOTPUBLISH!$A20,Data!$A$2:$A$99,0),7)</f>
        <v>7</v>
      </c>
      <c r="N20" s="21"/>
      <c r="O20" s="21">
        <f>INDEX(Data!$A$2:$K$99,MATCH(ChartDataDONOTPUBLISH!$A20,Data!$A$2:$A$99,0),8)</f>
        <v>3</v>
      </c>
      <c r="P20" s="21"/>
      <c r="Q20" s="21">
        <f>INDEX(Data!$A$2:$K$99,MATCH(ChartDataDONOTPUBLISH!$A20,Data!$A$2:$A$99,0),9)</f>
        <v>114</v>
      </c>
      <c r="R20" s="21"/>
      <c r="S20" s="21">
        <f>INDEX(Data!$A$2:$K$99,MATCH(ChartDataDONOTPUBLISH!$A20,Data!$A$2:$A$99,0),10)</f>
        <v>443</v>
      </c>
      <c r="T20" s="21"/>
      <c r="U20" s="25">
        <f>INDEX(Data!$A$2:$K$99,MATCH(ChartDataDONOTPUBLISH!$A20,Data!$A$2:$A$99,0),11)</f>
        <v>25.733634311512414</v>
      </c>
      <c r="V20" s="4"/>
      <c r="W20" s="4"/>
      <c r="X20" s="4"/>
      <c r="Y20" s="4"/>
      <c r="Z20" s="4"/>
      <c r="AB20" s="2"/>
      <c r="AP20" s="20">
        <v>2013</v>
      </c>
      <c r="AQ20" s="22"/>
      <c r="AR20" s="20">
        <v>3</v>
      </c>
      <c r="AS20" s="33">
        <f si="0" t="shared"/>
        <v>57</v>
      </c>
      <c r="AT20" s="20">
        <v>28</v>
      </c>
      <c r="AU20" s="33">
        <f si="1" t="shared"/>
        <v>32</v>
      </c>
      <c r="AV20" s="20">
        <v>21</v>
      </c>
      <c r="AW20" s="33">
        <f si="2" t="shared"/>
        <v>39</v>
      </c>
      <c r="AX20" s="20">
        <v>17</v>
      </c>
      <c r="AY20" s="33">
        <f si="3" t="shared"/>
        <v>43</v>
      </c>
      <c r="AZ20" s="20">
        <v>16</v>
      </c>
      <c r="BA20" s="33">
        <f si="4" t="shared"/>
        <v>44</v>
      </c>
      <c r="BB20" s="20">
        <v>6</v>
      </c>
      <c r="BC20" s="33">
        <f si="5" t="shared"/>
        <v>54</v>
      </c>
      <c r="BD20" s="20">
        <v>3</v>
      </c>
      <c r="BE20" s="1">
        <f si="6" t="shared"/>
        <v>57</v>
      </c>
      <c r="BF20" s="1"/>
      <c r="BG20" s="1"/>
    </row>
    <row customFormat="1" customHeight="1" ht="14.1" r="21" s="3" spans="1:59" x14ac:dyDescent="0.2">
      <c r="A21" s="31">
        <f>LARGE(Data!$A$2:$A$99,14)</f>
        <v>2004</v>
      </c>
      <c r="B21" s="7"/>
      <c r="C21" s="20">
        <f>INDEX(Data!$A$2:$K$99,MATCH(ChartDataDONOTPUBLISH!$A21,Data!$A$2:$A$99,0),2)</f>
        <v>3</v>
      </c>
      <c r="D21" s="20"/>
      <c r="E21" s="20">
        <f>INDEX(Data!$A$2:$K$99,MATCH(ChartDataDONOTPUBLISH!$A21,Data!$A$2:$A$99,0),3)</f>
        <v>29</v>
      </c>
      <c r="F21" s="20"/>
      <c r="G21" s="20">
        <f>INDEX(Data!$A$2:$K$99,MATCH(ChartDataDONOTPUBLISH!$A21,Data!$A$2:$A$99,0),4)</f>
        <v>19</v>
      </c>
      <c r="H21" s="20"/>
      <c r="I21" s="20">
        <f>INDEX(Data!$A$2:$K$99,MATCH(ChartDataDONOTPUBLISH!$A21,Data!$A$2:$A$99,0),5)</f>
        <v>10</v>
      </c>
      <c r="J21" s="20"/>
      <c r="K21" s="20">
        <f>INDEX(Data!$A$2:$K$99,MATCH(ChartDataDONOTPUBLISH!$A21,Data!$A$2:$A$99,0),6)</f>
        <v>15</v>
      </c>
      <c r="L21" s="20"/>
      <c r="M21" s="20">
        <f>INDEX(Data!$A$2:$K$99,MATCH(ChartDataDONOTPUBLISH!$A21,Data!$A$2:$A$99,0),7)</f>
        <v>2</v>
      </c>
      <c r="N21" s="20"/>
      <c r="O21" s="20">
        <f>INDEX(Data!$A$2:$K$99,MATCH(ChartDataDONOTPUBLISH!$A21,Data!$A$2:$A$99,0),8)</f>
        <v>1</v>
      </c>
      <c r="P21" s="20"/>
      <c r="Q21" s="20">
        <f>INDEX(Data!$A$2:$K$99,MATCH(ChartDataDONOTPUBLISH!$A21,Data!$A$2:$A$99,0),9)</f>
        <v>79</v>
      </c>
      <c r="R21" s="20"/>
      <c r="S21" s="20">
        <f>INDEX(Data!$A$2:$K$99,MATCH(ChartDataDONOTPUBLISH!$A21,Data!$A$2:$A$99,0),10)</f>
        <v>388</v>
      </c>
      <c r="T21" s="20"/>
      <c r="U21" s="24">
        <f>INDEX(Data!$A$2:$K$99,MATCH(ChartDataDONOTPUBLISH!$A21,Data!$A$2:$A$99,0),11)</f>
        <v>20.36082474226804</v>
      </c>
      <c r="V21" s="4"/>
      <c r="W21" s="4"/>
      <c r="X21" s="4"/>
      <c r="Y21" s="4"/>
      <c r="Z21" s="4"/>
      <c r="AB21" s="2"/>
      <c r="AP21" s="21">
        <v>2014</v>
      </c>
      <c r="AQ21" s="21"/>
      <c r="AR21" s="21">
        <v>0</v>
      </c>
      <c r="AS21" s="33">
        <f si="0" t="shared"/>
        <v>60</v>
      </c>
      <c r="AT21" s="21">
        <v>25</v>
      </c>
      <c r="AU21" s="33">
        <f si="1" t="shared"/>
        <v>35</v>
      </c>
      <c r="AV21" s="21">
        <v>19</v>
      </c>
      <c r="AW21" s="33">
        <f si="2" t="shared"/>
        <v>41</v>
      </c>
      <c r="AX21" s="21">
        <v>12</v>
      </c>
      <c r="AY21" s="33">
        <f si="3" t="shared"/>
        <v>48</v>
      </c>
      <c r="AZ21" s="21">
        <v>21</v>
      </c>
      <c r="BA21" s="33">
        <f si="4" t="shared"/>
        <v>39</v>
      </c>
      <c r="BB21" s="21">
        <v>11</v>
      </c>
      <c r="BC21" s="33">
        <f si="5" t="shared"/>
        <v>49</v>
      </c>
      <c r="BD21" s="21">
        <v>0</v>
      </c>
      <c r="BE21" s="1">
        <f si="6" t="shared"/>
        <v>60</v>
      </c>
      <c r="BF21" s="1"/>
      <c r="BG21" s="1"/>
    </row>
    <row customFormat="1" customHeight="1" ht="14.1" r="22" s="3" spans="1:59" x14ac:dyDescent="0.2">
      <c r="A22" s="20">
        <f>LARGE(Data!$A$2:$A$99,13)</f>
        <v>2005</v>
      </c>
      <c r="B22" s="20"/>
      <c r="C22" s="20">
        <f>INDEX(Data!$A$2:$K$99,MATCH(ChartDataDONOTPUBLISH!$A22,Data!$A$2:$A$99,0),2)</f>
        <v>4</v>
      </c>
      <c r="D22" s="20"/>
      <c r="E22" s="20">
        <f>INDEX(Data!$A$2:$K$99,MATCH(ChartDataDONOTPUBLISH!$A22,Data!$A$2:$A$99,0),3)</f>
        <v>32</v>
      </c>
      <c r="F22" s="20"/>
      <c r="G22" s="20">
        <f>INDEX(Data!$A$2:$K$99,MATCH(ChartDataDONOTPUBLISH!$A22,Data!$A$2:$A$99,0),4)</f>
        <v>13</v>
      </c>
      <c r="H22" s="20"/>
      <c r="I22" s="20">
        <f>INDEX(Data!$A$2:$K$99,MATCH(ChartDataDONOTPUBLISH!$A22,Data!$A$2:$A$99,0),5)</f>
        <v>13</v>
      </c>
      <c r="J22" s="20"/>
      <c r="K22" s="20">
        <f>INDEX(Data!$A$2:$K$99,MATCH(ChartDataDONOTPUBLISH!$A22,Data!$A$2:$A$99,0),6)</f>
        <v>11</v>
      </c>
      <c r="L22" s="20"/>
      <c r="M22" s="20">
        <f>INDEX(Data!$A$2:$K$99,MATCH(ChartDataDONOTPUBLISH!$A22,Data!$A$2:$A$99,0),7)</f>
        <v>7</v>
      </c>
      <c r="N22" s="20"/>
      <c r="O22" s="20">
        <f>INDEX(Data!$A$2:$K$99,MATCH(ChartDataDONOTPUBLISH!$A22,Data!$A$2:$A$99,0),8)</f>
        <v>4</v>
      </c>
      <c r="P22" s="20"/>
      <c r="Q22" s="20">
        <f>INDEX(Data!$A$2:$K$99,MATCH(ChartDataDONOTPUBLISH!$A22,Data!$A$2:$A$99,0),9)</f>
        <v>84</v>
      </c>
      <c r="R22" s="20"/>
      <c r="S22" s="20">
        <f>INDEX(Data!$A$2:$K$99,MATCH(ChartDataDONOTPUBLISH!$A22,Data!$A$2:$A$99,0),10)</f>
        <v>450</v>
      </c>
      <c r="T22" s="20"/>
      <c r="U22" s="24">
        <f>INDEX(Data!$A$2:$K$99,MATCH(ChartDataDONOTPUBLISH!$A22,Data!$A$2:$A$99,0),11)</f>
        <v>18.666666666666668</v>
      </c>
      <c r="V22" s="4"/>
      <c r="W22" s="4"/>
      <c r="X22" s="4"/>
      <c r="Y22" s="4"/>
      <c r="Z22" s="4"/>
      <c r="AB22" s="2"/>
      <c r="AP22" s="20">
        <v>2015</v>
      </c>
      <c r="AQ22" s="20"/>
      <c r="AR22" s="20">
        <v>0</v>
      </c>
      <c r="AS22" s="33">
        <f si="0" t="shared"/>
        <v>60</v>
      </c>
      <c r="AT22" s="20">
        <v>23</v>
      </c>
      <c r="AU22" s="33">
        <f si="1" t="shared"/>
        <v>37</v>
      </c>
      <c r="AV22" s="20">
        <v>20</v>
      </c>
      <c r="AW22" s="33">
        <f si="2" t="shared"/>
        <v>40</v>
      </c>
      <c r="AX22" s="20">
        <v>14</v>
      </c>
      <c r="AY22" s="33">
        <f si="3" t="shared"/>
        <v>46</v>
      </c>
      <c r="AZ22" s="20">
        <v>14</v>
      </c>
      <c r="BA22" s="33">
        <f si="4" t="shared"/>
        <v>46</v>
      </c>
      <c r="BB22" s="20">
        <v>14</v>
      </c>
      <c r="BC22" s="33">
        <f si="5" t="shared"/>
        <v>46</v>
      </c>
      <c r="BD22" s="20">
        <v>4</v>
      </c>
      <c r="BE22" s="1">
        <f si="6" t="shared"/>
        <v>56</v>
      </c>
      <c r="BF22" s="1"/>
      <c r="BG22" s="1"/>
    </row>
    <row customFormat="1" customHeight="1" ht="14.1" r="23" s="3" spans="1:59" x14ac:dyDescent="0.2">
      <c r="A23" s="21">
        <f>LARGE(Data!$A$2:$A$99,12)</f>
        <v>2006</v>
      </c>
      <c r="B23" s="21"/>
      <c r="C23" s="21">
        <f>INDEX(Data!$A$2:$K$99,MATCH(ChartDataDONOTPUBLISH!$A23,Data!$A$2:$A$99,0),2)</f>
        <v>4</v>
      </c>
      <c r="D23" s="21"/>
      <c r="E23" s="21">
        <f>INDEX(Data!$A$2:$K$99,MATCH(ChartDataDONOTPUBLISH!$A23,Data!$A$2:$A$99,0),3)</f>
        <v>30</v>
      </c>
      <c r="F23" s="21"/>
      <c r="G23" s="21">
        <f>INDEX(Data!$A$2:$K$99,MATCH(ChartDataDONOTPUBLISH!$A23,Data!$A$2:$A$99,0),4)</f>
        <v>18</v>
      </c>
      <c r="H23" s="21"/>
      <c r="I23" s="21">
        <f>INDEX(Data!$A$2:$K$99,MATCH(ChartDataDONOTPUBLISH!$A23,Data!$A$2:$A$99,0),5)</f>
        <v>23</v>
      </c>
      <c r="J23" s="21"/>
      <c r="K23" s="21">
        <f>INDEX(Data!$A$2:$K$99,MATCH(ChartDataDONOTPUBLISH!$A23,Data!$A$2:$A$99,0),6)</f>
        <v>18</v>
      </c>
      <c r="L23" s="21"/>
      <c r="M23" s="21">
        <f>INDEX(Data!$A$2:$K$99,MATCH(ChartDataDONOTPUBLISH!$A23,Data!$A$2:$A$99,0),7)</f>
        <v>7</v>
      </c>
      <c r="N23" s="21"/>
      <c r="O23" s="21">
        <f>INDEX(Data!$A$2:$K$99,MATCH(ChartDataDONOTPUBLISH!$A23,Data!$A$2:$A$99,0),8)</f>
        <v>6</v>
      </c>
      <c r="P23" s="21"/>
      <c r="Q23" s="21">
        <f>INDEX(Data!$A$2:$K$99,MATCH(ChartDataDONOTPUBLISH!$A23,Data!$A$2:$A$99,0),9)</f>
        <v>106</v>
      </c>
      <c r="R23" s="21"/>
      <c r="S23" s="21">
        <f>INDEX(Data!$A$2:$K$99,MATCH(ChartDataDONOTPUBLISH!$A23,Data!$A$2:$A$99,0),10)</f>
        <v>439</v>
      </c>
      <c r="T23" s="21"/>
      <c r="U23" s="25">
        <f>INDEX(Data!$A$2:$K$99,MATCH(ChartDataDONOTPUBLISH!$A23,Data!$A$2:$A$99,0),11)</f>
        <v>24.145785876993166</v>
      </c>
      <c r="V23" s="4"/>
      <c r="W23" s="4"/>
      <c r="X23" s="4"/>
      <c r="Y23" s="4"/>
      <c r="Z23" s="4"/>
      <c r="AB23" s="2"/>
      <c r="AP23" s="20">
        <v>2016</v>
      </c>
      <c r="AQ23" s="20"/>
      <c r="AR23" s="20">
        <v>0</v>
      </c>
      <c r="AS23" s="33">
        <f si="0" t="shared"/>
        <v>60</v>
      </c>
      <c r="AT23" s="20">
        <v>23</v>
      </c>
      <c r="AU23" s="33">
        <f si="1" t="shared"/>
        <v>37</v>
      </c>
      <c r="AV23" s="20">
        <v>31</v>
      </c>
      <c r="AW23" s="33">
        <f si="2" t="shared"/>
        <v>29</v>
      </c>
      <c r="AX23" s="20">
        <v>18</v>
      </c>
      <c r="AY23" s="33">
        <f si="3" t="shared"/>
        <v>42</v>
      </c>
      <c r="AZ23" s="20">
        <v>13</v>
      </c>
      <c r="BA23" s="33">
        <f si="4" t="shared"/>
        <v>47</v>
      </c>
      <c r="BB23" s="20">
        <v>12</v>
      </c>
      <c r="BC23" s="33">
        <f si="5" t="shared"/>
        <v>48</v>
      </c>
      <c r="BD23" s="20">
        <v>10</v>
      </c>
      <c r="BE23" s="1">
        <f si="6" t="shared"/>
        <v>50</v>
      </c>
      <c r="BF23" s="1"/>
      <c r="BG23" s="1"/>
    </row>
    <row customFormat="1" customHeight="1" ht="14.1" r="24" s="3" spans="1:59" x14ac:dyDescent="0.2">
      <c r="A24" s="20">
        <f>LARGE(Data!$A$2:$A$99,11)</f>
        <v>2007</v>
      </c>
      <c r="B24" s="20"/>
      <c r="C24" s="20">
        <f>INDEX(Data!$A$2:$K$99,MATCH(ChartDataDONOTPUBLISH!$A24,Data!$A$2:$A$99,0),2)</f>
        <v>3</v>
      </c>
      <c r="D24" s="20"/>
      <c r="E24" s="20">
        <f>INDEX(Data!$A$2:$K$99,MATCH(ChartDataDONOTPUBLISH!$A24,Data!$A$2:$A$99,0),3)</f>
        <v>38</v>
      </c>
      <c r="F24" s="20"/>
      <c r="G24" s="20">
        <f>INDEX(Data!$A$2:$K$99,MATCH(ChartDataDONOTPUBLISH!$A24,Data!$A$2:$A$99,0),4)</f>
        <v>22</v>
      </c>
      <c r="H24" s="20"/>
      <c r="I24" s="20">
        <f>INDEX(Data!$A$2:$K$99,MATCH(ChartDataDONOTPUBLISH!$A24,Data!$A$2:$A$99,0),5)</f>
        <v>18</v>
      </c>
      <c r="J24" s="20"/>
      <c r="K24" s="20">
        <f>INDEX(Data!$A$2:$K$99,MATCH(ChartDataDONOTPUBLISH!$A24,Data!$A$2:$A$99,0),6)</f>
        <v>17</v>
      </c>
      <c r="L24" s="20"/>
      <c r="M24" s="20">
        <f>INDEX(Data!$A$2:$K$99,MATCH(ChartDataDONOTPUBLISH!$A24,Data!$A$2:$A$99,0),7)</f>
        <v>6</v>
      </c>
      <c r="N24" s="20"/>
      <c r="O24" s="20">
        <f>INDEX(Data!$A$2:$K$99,MATCH(ChartDataDONOTPUBLISH!$A24,Data!$A$2:$A$99,0),8)</f>
        <v>6</v>
      </c>
      <c r="P24" s="20"/>
      <c r="Q24" s="20">
        <f>INDEX(Data!$A$2:$K$99,MATCH(ChartDataDONOTPUBLISH!$A24,Data!$A$2:$A$99,0),9)</f>
        <v>110</v>
      </c>
      <c r="R24" s="20"/>
      <c r="S24" s="20">
        <f>INDEX(Data!$A$2:$K$99,MATCH(ChartDataDONOTPUBLISH!$A24,Data!$A$2:$A$99,0),10)</f>
        <v>446</v>
      </c>
      <c r="T24" s="20"/>
      <c r="U24" s="24">
        <f>INDEX(Data!$A$2:$K$99,MATCH(ChartDataDONOTPUBLISH!$A24,Data!$A$2:$A$99,0),11)</f>
        <v>24.663677130044842</v>
      </c>
      <c r="V24" s="4"/>
      <c r="W24" s="4"/>
      <c r="X24" s="4"/>
      <c r="Y24" s="4"/>
      <c r="Z24" s="4"/>
      <c r="AB24" s="2"/>
      <c r="AP24" s="1">
        <v>2017</v>
      </c>
      <c r="AQ24" s="1"/>
      <c r="AR24" s="1">
        <v>5</v>
      </c>
      <c r="AS24" s="1">
        <f si="0" t="shared"/>
        <v>55</v>
      </c>
      <c r="AT24" s="1">
        <v>17</v>
      </c>
      <c r="AU24" s="1">
        <f si="1" t="shared"/>
        <v>43</v>
      </c>
      <c r="AV24" s="1">
        <v>30</v>
      </c>
      <c r="AW24" s="1">
        <f si="2" t="shared"/>
        <v>30</v>
      </c>
      <c r="AX24" s="1">
        <v>13</v>
      </c>
      <c r="AY24" s="1">
        <f si="3" t="shared"/>
        <v>47</v>
      </c>
      <c r="AZ24" s="1">
        <v>13</v>
      </c>
      <c r="BA24" s="1">
        <f si="4" t="shared"/>
        <v>47</v>
      </c>
      <c r="BB24" s="1">
        <v>11</v>
      </c>
      <c r="BC24" s="1">
        <f si="5" t="shared"/>
        <v>49</v>
      </c>
      <c r="BD24" s="1">
        <v>2</v>
      </c>
      <c r="BE24" s="1">
        <f>60-BD24</f>
        <v>58</v>
      </c>
      <c r="BF24" s="1"/>
      <c r="BG24" s="1"/>
    </row>
    <row customFormat="1" customHeight="1" ht="14.1" r="25" s="3" spans="1:59" x14ac:dyDescent="0.2">
      <c r="A25" s="20">
        <f>LARGE(Data!$A$2:$A$99,10)</f>
        <v>2008</v>
      </c>
      <c r="B25" s="20"/>
      <c r="C25" s="20">
        <f>INDEX(Data!$A$2:$K$99,MATCH(ChartDataDONOTPUBLISH!$A25,Data!$A$2:$A$99,0),2)</f>
        <v>1</v>
      </c>
      <c r="D25" s="20"/>
      <c r="E25" s="20">
        <f>INDEX(Data!$A$2:$K$99,MATCH(ChartDataDONOTPUBLISH!$A25,Data!$A$2:$A$99,0),3)</f>
        <v>16</v>
      </c>
      <c r="F25" s="20"/>
      <c r="G25" s="20">
        <f>INDEX(Data!$A$2:$K$99,MATCH(ChartDataDONOTPUBLISH!$A25,Data!$A$2:$A$99,0),4)</f>
        <v>27</v>
      </c>
      <c r="H25" s="20"/>
      <c r="I25" s="20">
        <f>INDEX(Data!$A$2:$K$99,MATCH(ChartDataDONOTPUBLISH!$A25,Data!$A$2:$A$99,0),5)</f>
        <v>14</v>
      </c>
      <c r="J25" s="20"/>
      <c r="K25" s="20">
        <f>INDEX(Data!$A$2:$K$99,MATCH(ChartDataDONOTPUBLISH!$A25,Data!$A$2:$A$99,0),6)</f>
        <v>18</v>
      </c>
      <c r="L25" s="20"/>
      <c r="M25" s="20">
        <f>INDEX(Data!$A$2:$K$99,MATCH(ChartDataDONOTPUBLISH!$A25,Data!$A$2:$A$99,0),7)</f>
        <v>4</v>
      </c>
      <c r="N25" s="20"/>
      <c r="O25" s="20">
        <f>INDEX(Data!$A$2:$K$99,MATCH(ChartDataDONOTPUBLISH!$A25,Data!$A$2:$A$99,0),8)</f>
        <v>0</v>
      </c>
      <c r="P25" s="20"/>
      <c r="Q25" s="20">
        <f>INDEX(Data!$A$2:$K$99,MATCH(ChartDataDONOTPUBLISH!$A25,Data!$A$2:$A$99,0),9)</f>
        <v>80</v>
      </c>
      <c r="R25" s="20"/>
      <c r="S25" s="20">
        <f>INDEX(Data!$A$2:$K$99,MATCH(ChartDataDONOTPUBLISH!$A25,Data!$A$2:$A$99,0),10)</f>
        <v>412</v>
      </c>
      <c r="T25" s="20"/>
      <c r="U25" s="24">
        <f>INDEX(Data!$A$2:$K$99,MATCH(ChartDataDONOTPUBLISH!$A25,Data!$A$2:$A$99,0),11)</f>
        <v>19.417475728155338</v>
      </c>
      <c r="V25" s="4"/>
      <c r="W25" s="4"/>
      <c r="X25" s="4"/>
      <c r="Y25" s="4"/>
      <c r="Z25" s="4"/>
      <c r="AB25" s="2"/>
    </row>
    <row customFormat="1" customHeight="1" ht="14.1" r="26" s="3" spans="1:59" x14ac:dyDescent="0.2">
      <c r="A26" s="21">
        <f>LARGE(Data!$A$2:$A$99,9)</f>
        <v>2009</v>
      </c>
      <c r="B26" s="21"/>
      <c r="C26" s="21">
        <f>INDEX(Data!$A$2:$K$99,MATCH(ChartDataDONOTPUBLISH!$A26,Data!$A$2:$A$99,0),2)</f>
        <v>0</v>
      </c>
      <c r="D26" s="21"/>
      <c r="E26" s="21">
        <f>INDEX(Data!$A$2:$K$99,MATCH(ChartDataDONOTPUBLISH!$A26,Data!$A$2:$A$99,0),3)</f>
        <v>23</v>
      </c>
      <c r="F26" s="21"/>
      <c r="G26" s="21">
        <f>INDEX(Data!$A$2:$K$99,MATCH(ChartDataDONOTPUBLISH!$A26,Data!$A$2:$A$99,0),4)</f>
        <v>21</v>
      </c>
      <c r="H26" s="21"/>
      <c r="I26" s="21">
        <f>INDEX(Data!$A$2:$K$99,MATCH(ChartDataDONOTPUBLISH!$A26,Data!$A$2:$A$99,0),5)</f>
        <v>20</v>
      </c>
      <c r="J26" s="21"/>
      <c r="K26" s="21">
        <f>INDEX(Data!$A$2:$K$99,MATCH(ChartDataDONOTPUBLISH!$A26,Data!$A$2:$A$99,0),6)</f>
        <v>13</v>
      </c>
      <c r="L26" s="21"/>
      <c r="M26" s="21">
        <f>INDEX(Data!$A$2:$K$99,MATCH(ChartDataDONOTPUBLISH!$A26,Data!$A$2:$A$99,0),7)</f>
        <v>10</v>
      </c>
      <c r="N26" s="21"/>
      <c r="O26" s="21">
        <f>INDEX(Data!$A$2:$K$99,MATCH(ChartDataDONOTPUBLISH!$A26,Data!$A$2:$A$99,0),8)</f>
        <v>5</v>
      </c>
      <c r="P26" s="21"/>
      <c r="Q26" s="21">
        <f>INDEX(Data!$A$2:$K$99,MATCH(ChartDataDONOTPUBLISH!$A26,Data!$A$2:$A$99,0),9)</f>
        <v>92</v>
      </c>
      <c r="R26" s="21"/>
      <c r="S26" s="21">
        <f>INDEX(Data!$A$2:$K$99,MATCH(ChartDataDONOTPUBLISH!$A26,Data!$A$2:$A$99,0),10)</f>
        <v>371</v>
      </c>
      <c r="T26" s="21"/>
      <c r="U26" s="25">
        <f>INDEX(Data!$A$2:$K$99,MATCH(ChartDataDONOTPUBLISH!$A26,Data!$A$2:$A$99,0),11)</f>
        <v>24.797843665768195</v>
      </c>
      <c r="V26" s="4"/>
      <c r="W26" s="4"/>
      <c r="X26" s="4"/>
      <c r="Y26" s="4"/>
      <c r="Z26" s="4"/>
      <c r="AB26" s="2"/>
    </row>
    <row customFormat="1" customHeight="1" ht="14.1" r="27" s="3" spans="1:59" x14ac:dyDescent="0.2">
      <c r="A27" s="31">
        <f>LARGE(Data!$A$2:$A$99,8)</f>
        <v>2010</v>
      </c>
      <c r="B27" s="7"/>
      <c r="C27" s="20">
        <f>INDEX(Data!$A$2:$K$99,MATCH(ChartDataDONOTPUBLISH!$A27,Data!$A$2:$A$99,0),2)</f>
        <v>0</v>
      </c>
      <c r="D27" s="20"/>
      <c r="E27" s="20">
        <f>INDEX(Data!$A$2:$K$99,MATCH(ChartDataDONOTPUBLISH!$A27,Data!$A$2:$A$99,0),3)</f>
        <v>23</v>
      </c>
      <c r="F27" s="20"/>
      <c r="G27" s="20">
        <f>INDEX(Data!$A$2:$K$99,MATCH(ChartDataDONOTPUBLISH!$A27,Data!$A$2:$A$99,0),4)</f>
        <v>16</v>
      </c>
      <c r="H27" s="20"/>
      <c r="I27" s="20">
        <f>INDEX(Data!$A$2:$K$99,MATCH(ChartDataDONOTPUBLISH!$A27,Data!$A$2:$A$99,0),5)</f>
        <v>13</v>
      </c>
      <c r="J27" s="20"/>
      <c r="K27" s="20">
        <f>INDEX(Data!$A$2:$K$99,MATCH(ChartDataDONOTPUBLISH!$A27,Data!$A$2:$A$99,0),6)</f>
        <v>14</v>
      </c>
      <c r="L27" s="20"/>
      <c r="M27" s="20">
        <f>INDEX(Data!$A$2:$K$99,MATCH(ChartDataDONOTPUBLISH!$A27,Data!$A$2:$A$99,0),7)</f>
        <v>10</v>
      </c>
      <c r="N27" s="20"/>
      <c r="O27" s="20">
        <f>INDEX(Data!$A$2:$K$99,MATCH(ChartDataDONOTPUBLISH!$A27,Data!$A$2:$A$99,0),8)</f>
        <v>2</v>
      </c>
      <c r="P27" s="20"/>
      <c r="Q27" s="20">
        <f>INDEX(Data!$A$2:$K$99,MATCH(ChartDataDONOTPUBLISH!$A27,Data!$A$2:$A$99,0),9)</f>
        <v>78</v>
      </c>
      <c r="R27" s="20"/>
      <c r="S27" s="20">
        <f>INDEX(Data!$A$2:$K$99,MATCH(ChartDataDONOTPUBLISH!$A27,Data!$A$2:$A$99,0),10)</f>
        <v>390</v>
      </c>
      <c r="T27" s="20"/>
      <c r="U27" s="24">
        <f>INDEX(Data!$A$2:$K$99,MATCH(ChartDataDONOTPUBLISH!$A27,Data!$A$2:$A$99,0),11)</f>
        <v>20</v>
      </c>
      <c r="V27" s="4"/>
      <c r="W27" s="4"/>
      <c r="X27" s="4"/>
      <c r="Y27" s="4"/>
      <c r="Z27" s="4"/>
      <c r="AB27" s="2"/>
    </row>
    <row customFormat="1" customHeight="1" ht="14.1" r="28" s="3" spans="1:59" x14ac:dyDescent="0.2">
      <c r="A28" s="20">
        <f>LARGE(Data!$A$2:$A$99,7)</f>
        <v>2011</v>
      </c>
      <c r="B28" s="20"/>
      <c r="C28" s="20">
        <f>INDEX(Data!$A$2:$K$99,MATCH(ChartDataDONOTPUBLISH!$A28,Data!$A$2:$A$99,0),2)</f>
        <v>0</v>
      </c>
      <c r="D28" s="20"/>
      <c r="E28" s="20">
        <f>INDEX(Data!$A$2:$K$99,MATCH(ChartDataDONOTPUBLISH!$A28,Data!$A$2:$A$99,0),3)</f>
        <v>20</v>
      </c>
      <c r="F28" s="20"/>
      <c r="G28" s="20">
        <f>INDEX(Data!$A$2:$K$99,MATCH(ChartDataDONOTPUBLISH!$A28,Data!$A$2:$A$99,0),4)</f>
        <v>14</v>
      </c>
      <c r="H28" s="20"/>
      <c r="I28" s="20">
        <f>INDEX(Data!$A$2:$K$99,MATCH(ChartDataDONOTPUBLISH!$A28,Data!$A$2:$A$99,0),5)</f>
        <v>10</v>
      </c>
      <c r="J28" s="20"/>
      <c r="K28" s="20">
        <f>INDEX(Data!$A$2:$K$99,MATCH(ChartDataDONOTPUBLISH!$A28,Data!$A$2:$A$99,0),6)</f>
        <v>11</v>
      </c>
      <c r="L28" s="20"/>
      <c r="M28" s="20">
        <f>INDEX(Data!$A$2:$K$99,MATCH(ChartDataDONOTPUBLISH!$A28,Data!$A$2:$A$99,0),7)</f>
        <v>7</v>
      </c>
      <c r="N28" s="20"/>
      <c r="O28" s="20">
        <f>INDEX(Data!$A$2:$K$99,MATCH(ChartDataDONOTPUBLISH!$A28,Data!$A$2:$A$99,0),8)</f>
        <v>4</v>
      </c>
      <c r="P28" s="20"/>
      <c r="Q28" s="20">
        <f>INDEX(Data!$A$2:$K$99,MATCH(ChartDataDONOTPUBLISH!$A28,Data!$A$2:$A$99,0),9)</f>
        <v>66</v>
      </c>
      <c r="R28" s="20"/>
      <c r="S28" s="20">
        <f>INDEX(Data!$A$2:$K$99,MATCH(ChartDataDONOTPUBLISH!$A28,Data!$A$2:$A$99,0),10)</f>
        <v>360</v>
      </c>
      <c r="T28" s="20"/>
      <c r="U28" s="24">
        <f>INDEX(Data!$A$2:$K$99,MATCH(ChartDataDONOTPUBLISH!$A28,Data!$A$2:$A$99,0),11)</f>
        <v>18.333333333333332</v>
      </c>
      <c r="V28" s="4"/>
      <c r="W28" s="4"/>
      <c r="X28" s="4"/>
      <c r="Y28" s="4"/>
      <c r="Z28" s="4"/>
      <c r="AB28" s="2"/>
    </row>
    <row customFormat="1" customHeight="1" ht="14.1" r="29" s="3" spans="1:59" x14ac:dyDescent="0.2">
      <c r="A29" s="21">
        <f>LARGE(Data!$A$2:$A$99,6)</f>
        <v>2012</v>
      </c>
      <c r="B29" s="21"/>
      <c r="C29" s="21">
        <f>INDEX(Data!$A$2:$K$99,MATCH(ChartDataDONOTPUBLISH!$A29,Data!$A$2:$A$99,0),2)</f>
        <v>2</v>
      </c>
      <c r="D29" s="21"/>
      <c r="E29" s="21">
        <f>INDEX(Data!$A$2:$K$99,MATCH(ChartDataDONOTPUBLISH!$A29,Data!$A$2:$A$99,0),3)</f>
        <v>23</v>
      </c>
      <c r="F29" s="21"/>
      <c r="G29" s="21">
        <f>INDEX(Data!$A$2:$K$99,MATCH(ChartDataDONOTPUBLISH!$A29,Data!$A$2:$A$99,0),4)</f>
        <v>20</v>
      </c>
      <c r="H29" s="21"/>
      <c r="I29" s="21">
        <f>INDEX(Data!$A$2:$K$99,MATCH(ChartDataDONOTPUBLISH!$A29,Data!$A$2:$A$99,0),5)</f>
        <v>23</v>
      </c>
      <c r="J29" s="21"/>
      <c r="K29" s="21">
        <f>INDEX(Data!$A$2:$K$99,MATCH(ChartDataDONOTPUBLISH!$A29,Data!$A$2:$A$99,0),6)</f>
        <v>15</v>
      </c>
      <c r="L29" s="21"/>
      <c r="M29" s="21">
        <f>INDEX(Data!$A$2:$K$99,MATCH(ChartDataDONOTPUBLISH!$A29,Data!$A$2:$A$99,0),7)</f>
        <v>7</v>
      </c>
      <c r="N29" s="21"/>
      <c r="O29" s="21">
        <f>INDEX(Data!$A$2:$K$99,MATCH(ChartDataDONOTPUBLISH!$A29,Data!$A$2:$A$99,0),8)</f>
        <v>2</v>
      </c>
      <c r="P29" s="21"/>
      <c r="Q29" s="21">
        <f>INDEX(Data!$A$2:$K$99,MATCH(ChartDataDONOTPUBLISH!$A29,Data!$A$2:$A$99,0),9)</f>
        <v>92</v>
      </c>
      <c r="R29" s="21"/>
      <c r="S29" s="21">
        <f>INDEX(Data!$A$2:$K$99,MATCH(ChartDataDONOTPUBLISH!$A29,Data!$A$2:$A$99,0),10)</f>
        <v>365</v>
      </c>
      <c r="T29" s="21"/>
      <c r="U29" s="25">
        <f>INDEX(Data!$A$2:$K$99,MATCH(ChartDataDONOTPUBLISH!$A29,Data!$A$2:$A$99,0),11)</f>
        <v>25.205479452054796</v>
      </c>
      <c r="V29" s="4"/>
      <c r="W29" s="4"/>
      <c r="X29" s="4"/>
      <c r="Y29" s="4"/>
      <c r="Z29" s="4"/>
      <c r="AB29" s="2"/>
    </row>
    <row customHeight="1" ht="14.1" r="30" spans="1:59" x14ac:dyDescent="0.2">
      <c r="A30" s="20">
        <f>LARGE(Data!$A$2:$A$99,5)</f>
        <v>2013</v>
      </c>
      <c r="B30" s="20"/>
      <c r="C30" s="20">
        <f>INDEX(Data!$A$2:$K$99,MATCH(ChartDataDONOTPUBLISH!$A30,Data!$A$2:$A$99,0),2)</f>
        <v>3</v>
      </c>
      <c r="D30" s="20"/>
      <c r="E30" s="20">
        <f>INDEX(Data!$A$2:$K$99,MATCH(ChartDataDONOTPUBLISH!$A30,Data!$A$2:$A$99,0),3)</f>
        <v>28</v>
      </c>
      <c r="F30" s="20"/>
      <c r="G30" s="20">
        <f>INDEX(Data!$A$2:$K$99,MATCH(ChartDataDONOTPUBLISH!$A30,Data!$A$2:$A$99,0),4)</f>
        <v>21</v>
      </c>
      <c r="H30" s="20"/>
      <c r="I30" s="20">
        <f>INDEX(Data!$A$2:$K$99,MATCH(ChartDataDONOTPUBLISH!$A30,Data!$A$2:$A$99,0),5)</f>
        <v>17</v>
      </c>
      <c r="J30" s="20"/>
      <c r="K30" s="20">
        <f>INDEX(Data!$A$2:$K$99,MATCH(ChartDataDONOTPUBLISH!$A30,Data!$A$2:$A$99,0),6)</f>
        <v>16</v>
      </c>
      <c r="L30" s="20"/>
      <c r="M30" s="20">
        <f>INDEX(Data!$A$2:$K$99,MATCH(ChartDataDONOTPUBLISH!$A30,Data!$A$2:$A$99,0),7)</f>
        <v>6</v>
      </c>
      <c r="N30" s="20"/>
      <c r="O30" s="20">
        <f>INDEX(Data!$A$2:$K$99,MATCH(ChartDataDONOTPUBLISH!$A30,Data!$A$2:$A$99,0),8)</f>
        <v>3</v>
      </c>
      <c r="P30" s="20"/>
      <c r="Q30" s="20">
        <f>INDEX(Data!$A$2:$K$99,MATCH(ChartDataDONOTPUBLISH!$A30,Data!$A$2:$A$99,0),9)</f>
        <v>94</v>
      </c>
      <c r="R30" s="20"/>
      <c r="S30" s="20">
        <f>INDEX(Data!$A$2:$K$99,MATCH(ChartDataDONOTPUBLISH!$A30,Data!$A$2:$A$99,0),10)</f>
        <v>317</v>
      </c>
      <c r="T30" s="20"/>
      <c r="U30" s="24">
        <f>INDEX(Data!$A$2:$K$99,MATCH(ChartDataDONOTPUBLISH!$A30,Data!$A$2:$A$99,0),11)</f>
        <v>29.652996845425868</v>
      </c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customHeight="1" ht="14.1" r="31" spans="1:59" x14ac:dyDescent="0.2">
      <c r="A31" s="20">
        <f>LARGE(Data!$A$2:$A$99,4)</f>
        <v>2014</v>
      </c>
      <c r="B31" s="22"/>
      <c r="C31" s="20">
        <f>INDEX(Data!$A$2:$K$99,MATCH(ChartDataDONOTPUBLISH!$A31,Data!$A$2:$A$99,0),2)</f>
        <v>0</v>
      </c>
      <c r="D31" s="22"/>
      <c r="E31" s="20">
        <f>INDEX(Data!$A$2:$K$99,MATCH(ChartDataDONOTPUBLISH!$A31,Data!$A$2:$A$99,0),3)</f>
        <v>25</v>
      </c>
      <c r="F31" s="22"/>
      <c r="G31" s="20">
        <f>INDEX(Data!$A$2:$K$99,MATCH(ChartDataDONOTPUBLISH!$A31,Data!$A$2:$A$99,0),4)</f>
        <v>19</v>
      </c>
      <c r="H31" s="22"/>
      <c r="I31" s="20">
        <f>INDEX(Data!$A$2:$K$99,MATCH(ChartDataDONOTPUBLISH!$A31,Data!$A$2:$A$99,0),5)</f>
        <v>12</v>
      </c>
      <c r="J31" s="22"/>
      <c r="K31" s="20">
        <f>INDEX(Data!$A$2:$K$99,MATCH(ChartDataDONOTPUBLISH!$A31,Data!$A$2:$A$99,0),6)</f>
        <v>21</v>
      </c>
      <c r="L31" s="22"/>
      <c r="M31" s="20">
        <f>INDEX(Data!$A$2:$K$99,MATCH(ChartDataDONOTPUBLISH!$A31,Data!$A$2:$A$99,0),7)</f>
        <v>11</v>
      </c>
      <c r="N31" s="22"/>
      <c r="O31" s="20">
        <f>INDEX(Data!$A$2:$K$99,MATCH(ChartDataDONOTPUBLISH!$A31,Data!$A$2:$A$99,0),8)</f>
        <v>0</v>
      </c>
      <c r="P31" s="22"/>
      <c r="Q31" s="20">
        <f>INDEX(Data!$A$2:$K$99,MATCH(ChartDataDONOTPUBLISH!$A31,Data!$A$2:$A$99,0),9)</f>
        <v>88</v>
      </c>
      <c r="R31" s="22"/>
      <c r="S31" s="20">
        <f>INDEX(Data!$A$2:$K$99,MATCH(ChartDataDONOTPUBLISH!$A31,Data!$A$2:$A$99,0),10)</f>
        <v>321</v>
      </c>
      <c r="T31" s="22"/>
      <c r="U31" s="24">
        <f>INDEX(Data!$A$2:$K$99,MATCH(ChartDataDONOTPUBLISH!$A31,Data!$A$2:$A$99,0),11)</f>
        <v>27.414330218068532</v>
      </c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customHeight="1" ht="14.1" r="32" spans="1:59" x14ac:dyDescent="0.2">
      <c r="A32" s="21">
        <f>LARGE(Data!$A$2:$A$99,3)</f>
        <v>2015</v>
      </c>
      <c r="B32" s="21"/>
      <c r="C32" s="21">
        <f>INDEX(Data!$A$2:$K$99,MATCH(ChartDataDONOTPUBLISH!$A32,Data!$A$2:$A$99,0),2)</f>
        <v>0</v>
      </c>
      <c r="D32" s="21"/>
      <c r="E32" s="21">
        <f>INDEX(Data!$A$2:$K$99,MATCH(ChartDataDONOTPUBLISH!$A32,Data!$A$2:$A$99,0),3)</f>
        <v>23</v>
      </c>
      <c r="F32" s="21"/>
      <c r="G32" s="21">
        <f>INDEX(Data!$A$2:$K$99,MATCH(ChartDataDONOTPUBLISH!$A32,Data!$A$2:$A$99,0),4)</f>
        <v>20</v>
      </c>
      <c r="H32" s="21"/>
      <c r="I32" s="21">
        <f>INDEX(Data!$A$2:$K$99,MATCH(ChartDataDONOTPUBLISH!$A32,Data!$A$2:$A$99,0),5)</f>
        <v>14</v>
      </c>
      <c r="J32" s="21"/>
      <c r="K32" s="21">
        <f>INDEX(Data!$A$2:$K$99,MATCH(ChartDataDONOTPUBLISH!$A32,Data!$A$2:$A$99,0),6)</f>
        <v>14</v>
      </c>
      <c r="L32" s="21"/>
      <c r="M32" s="21">
        <f>INDEX(Data!$A$2:$K$99,MATCH(ChartDataDONOTPUBLISH!$A32,Data!$A$2:$A$99,0),7)</f>
        <v>14</v>
      </c>
      <c r="N32" s="21"/>
      <c r="O32" s="21">
        <f>INDEX(Data!$A$2:$K$99,MATCH(ChartDataDONOTPUBLISH!$A32,Data!$A$2:$A$99,0),8)</f>
        <v>4</v>
      </c>
      <c r="P32" s="21"/>
      <c r="Q32" s="21">
        <f>INDEX(Data!$A$2:$K$99,MATCH(ChartDataDONOTPUBLISH!$A32,Data!$A$2:$A$99,0),9)</f>
        <v>89</v>
      </c>
      <c r="R32" s="21"/>
      <c r="S32" s="21">
        <f>INDEX(Data!$A$2:$K$99,MATCH(ChartDataDONOTPUBLISH!$A32,Data!$A$2:$A$99,0),10)</f>
        <v>320</v>
      </c>
      <c r="T32" s="21"/>
      <c r="U32" s="25">
        <f>INDEX(Data!$A$2:$K$99,MATCH(ChartDataDONOTPUBLISH!$A32,Data!$A$2:$A$99,0),11)</f>
        <v>27.8125</v>
      </c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customHeight="1" ht="14.1" r="33" spans="1:59" x14ac:dyDescent="0.2">
      <c r="A33" s="20">
        <f>LARGE(Data!$A$2:$A$99,2)</f>
        <v>2016</v>
      </c>
      <c r="B33" s="20"/>
      <c r="C33" s="20">
        <f>INDEX(Data!$A$2:$K$99,MATCH(ChartDataDONOTPUBLISH!$A33,Data!$A$2:$A$99,0),2)</f>
        <v>0</v>
      </c>
      <c r="D33" s="20"/>
      <c r="E33" s="20">
        <f>INDEX(Data!$A$2:$K$99,MATCH(ChartDataDONOTPUBLISH!$A33,Data!$A$2:$A$99,0),3)</f>
        <v>23</v>
      </c>
      <c r="F33" s="20"/>
      <c r="G33" s="20">
        <f>INDEX(Data!$A$2:$K$99,MATCH(ChartDataDONOTPUBLISH!$A33,Data!$A$2:$A$99,0),4)</f>
        <v>31</v>
      </c>
      <c r="H33" s="20"/>
      <c r="I33" s="20">
        <f>INDEX(Data!$A$2:$K$99,MATCH(ChartDataDONOTPUBLISH!$A33,Data!$A$2:$A$99,0),5)</f>
        <v>18</v>
      </c>
      <c r="J33" s="20"/>
      <c r="K33" s="20">
        <f>INDEX(Data!$A$2:$K$99,MATCH(ChartDataDONOTPUBLISH!$A33,Data!$A$2:$A$99,0),6)</f>
        <v>13</v>
      </c>
      <c r="L33" s="20"/>
      <c r="M33" s="20">
        <f>INDEX(Data!$A$2:$K$99,MATCH(ChartDataDONOTPUBLISH!$A33,Data!$A$2:$A$99,0),7)</f>
        <v>12</v>
      </c>
      <c r="N33" s="20"/>
      <c r="O33" s="20">
        <f>INDEX(Data!$A$2:$K$99,MATCH(ChartDataDONOTPUBLISH!$A33,Data!$A$2:$A$99,0),8)</f>
        <v>10</v>
      </c>
      <c r="P33" s="20"/>
      <c r="Q33" s="20">
        <f>INDEX(Data!$A$2:$K$99,MATCH(ChartDataDONOTPUBLISH!$A33,Data!$A$2:$A$99,0),9)</f>
        <v>107</v>
      </c>
      <c r="R33" s="20"/>
      <c r="S33" s="20">
        <f>INDEX(Data!$A$2:$K$99,MATCH(ChartDataDONOTPUBLISH!$A33,Data!$A$2:$A$99,0),10)</f>
        <v>404</v>
      </c>
      <c r="T33" s="20"/>
      <c r="U33" s="24">
        <f>INDEX(Data!$A$2:$K$99,MATCH(ChartDataDONOTPUBLISH!$A33,Data!$A$2:$A$99,0),11)</f>
        <v>26.485148514851488</v>
      </c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customHeight="1" ht="14.1" r="34" spans="1:59" x14ac:dyDescent="0.2">
      <c r="A34" s="20">
        <f>LARGE(Data!$A$2:$A$99,1)</f>
        <v>2017</v>
      </c>
      <c r="B34" s="20"/>
      <c r="C34" s="20">
        <f>INDEX(Data!$A$2:$K$99,MATCH(ChartDataDONOTPUBLISH!$A34,Data!$A$2:$A$99,0),2)</f>
        <v>5</v>
      </c>
      <c r="D34" s="20"/>
      <c r="E34" s="20">
        <f>INDEX(Data!$A$2:$K$99,MATCH(ChartDataDONOTPUBLISH!$A34,Data!$A$2:$A$99,0),3)</f>
        <v>17</v>
      </c>
      <c r="F34" s="20"/>
      <c r="G34" s="20">
        <f>INDEX(Data!$A$2:$K$99,MATCH(ChartDataDONOTPUBLISH!$A34,Data!$A$2:$A$99,0),4)</f>
        <v>30</v>
      </c>
      <c r="H34" s="20"/>
      <c r="I34" s="20">
        <f>INDEX(Data!$A$2:$K$99,MATCH(ChartDataDONOTPUBLISH!$A34,Data!$A$2:$A$99,0),5)</f>
        <v>13</v>
      </c>
      <c r="J34" s="20"/>
      <c r="K34" s="20">
        <f>INDEX(Data!$A$2:$K$99,MATCH(ChartDataDONOTPUBLISH!$A34,Data!$A$2:$A$99,0),6)</f>
        <v>13</v>
      </c>
      <c r="L34" s="20"/>
      <c r="M34" s="20">
        <f>INDEX(Data!$A$2:$K$99,MATCH(ChartDataDONOTPUBLISH!$A34,Data!$A$2:$A$99,0),7)</f>
        <v>11</v>
      </c>
      <c r="N34" s="20">
        <v>0</v>
      </c>
      <c r="O34" s="20">
        <f>INDEX(Data!$A$2:$K$99,MATCH(ChartDataDONOTPUBLISH!$A34,Data!$A$2:$A$99,0),8)</f>
        <v>2</v>
      </c>
      <c r="P34" s="20"/>
      <c r="Q34" s="20">
        <f>INDEX(Data!$A$2:$K$99,MATCH(ChartDataDONOTPUBLISH!$A34,Data!$A$2:$A$99,0),9)</f>
        <v>91</v>
      </c>
      <c r="R34" s="20"/>
      <c r="S34" s="20">
        <f>INDEX(Data!$A$2:$K$99,MATCH(ChartDataDONOTPUBLISH!$A34,Data!$A$2:$A$99,0),10)</f>
        <v>329</v>
      </c>
      <c r="T34" s="20"/>
      <c r="U34" s="24">
        <f>INDEX(Data!$A$2:$K$99,MATCH(ChartDataDONOTPUBLISH!$A34,Data!$A$2:$A$99,0),11)</f>
        <v>27.659574468085108</v>
      </c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2">
      <c r="A35" s="5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2">
      <c r="A36" s="6"/>
      <c r="B36" s="7"/>
      <c r="C36" s="7"/>
      <c r="D36" s="7"/>
      <c r="E36" s="7"/>
      <c r="F36" s="7"/>
      <c r="G36" s="8"/>
      <c r="H36" s="7"/>
      <c r="I36" s="7"/>
      <c r="J36" s="7"/>
      <c r="K36" s="7"/>
      <c r="L36" s="7"/>
      <c r="M36" s="7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2"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2"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2"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"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"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"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"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"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6" spans="1:59" x14ac:dyDescent="0.2">
      <c r="U46" s="1"/>
      <c r="V46" s="1"/>
      <c r="W46" s="1"/>
      <c r="X46" s="1"/>
      <c r="Y46" s="1"/>
      <c r="Z46" s="1"/>
      <c r="AB46" s="1"/>
    </row>
    <row r="47" spans="1:59" x14ac:dyDescent="0.2">
      <c r="G47" s="1"/>
      <c r="O47" s="1"/>
      <c r="S47" s="1"/>
      <c r="U47" s="1"/>
      <c r="V47" s="1"/>
      <c r="W47" s="1"/>
      <c r="X47" s="1"/>
      <c r="Y47" s="1"/>
      <c r="Z47" s="1"/>
      <c r="AB47" s="1"/>
    </row>
    <row r="48" spans="1:59" x14ac:dyDescent="0.2">
      <c r="G48" s="1"/>
      <c r="O48" s="1"/>
      <c r="S48" s="1"/>
      <c r="U48" s="1"/>
      <c r="V48" s="1"/>
      <c r="W48" s="1"/>
      <c r="X48" s="1"/>
      <c r="Y48" s="1"/>
      <c r="Z48" s="1"/>
      <c r="AB48" s="1"/>
    </row>
    <row r="49" spans="7:28" x14ac:dyDescent="0.2">
      <c r="G49" s="1"/>
      <c r="O49" s="1"/>
      <c r="S49" s="1"/>
      <c r="U49" s="1"/>
      <c r="V49" s="1"/>
      <c r="W49" s="1"/>
      <c r="X49" s="1"/>
      <c r="Y49" s="1"/>
      <c r="Z49" s="1"/>
      <c r="AB49" s="1"/>
    </row>
    <row r="50" spans="7:28" x14ac:dyDescent="0.2">
      <c r="G50" s="1"/>
      <c r="O50" s="1"/>
      <c r="S50" s="1"/>
      <c r="U50" s="1"/>
      <c r="V50" s="1"/>
      <c r="W50" s="1"/>
      <c r="X50" s="1"/>
      <c r="Y50" s="1"/>
      <c r="Z50" s="1"/>
      <c r="AB50" s="1"/>
    </row>
    <row r="51" spans="7:28" x14ac:dyDescent="0.2">
      <c r="G51" s="1"/>
      <c r="O51" s="1"/>
      <c r="S51" s="1"/>
      <c r="U51" s="1"/>
      <c r="V51" s="1"/>
      <c r="W51" s="1"/>
      <c r="X51" s="1"/>
      <c r="Y51" s="1"/>
      <c r="Z51" s="1"/>
      <c r="AB51" s="1"/>
    </row>
    <row r="52" spans="7:28" x14ac:dyDescent="0.2">
      <c r="G52" s="1"/>
      <c r="O52" s="1"/>
      <c r="S52" s="1"/>
      <c r="U52" s="1"/>
      <c r="V52" s="1"/>
      <c r="W52" s="1"/>
      <c r="X52" s="1"/>
      <c r="Y52" s="1"/>
      <c r="Z52" s="1"/>
      <c r="AB52" s="1"/>
    </row>
    <row r="53" spans="7:28" x14ac:dyDescent="0.2">
      <c r="G53" s="1"/>
      <c r="O53" s="1"/>
      <c r="S53" s="1"/>
      <c r="U53" s="1"/>
      <c r="V53" s="1"/>
      <c r="W53" s="1"/>
      <c r="X53" s="1"/>
      <c r="Y53" s="1"/>
      <c r="Z53" s="1"/>
      <c r="AB53" s="1"/>
    </row>
    <row r="54" spans="7:28" x14ac:dyDescent="0.2">
      <c r="G54" s="1"/>
      <c r="O54" s="1"/>
      <c r="S54" s="1"/>
      <c r="U54" s="1"/>
      <c r="V54" s="1"/>
      <c r="W54" s="1"/>
      <c r="X54" s="1"/>
      <c r="Y54" s="1"/>
      <c r="Z54" s="1"/>
      <c r="AB54" s="1"/>
    </row>
    <row r="55" spans="7:28" x14ac:dyDescent="0.2">
      <c r="G55" s="1"/>
      <c r="O55" s="1"/>
      <c r="S55" s="1"/>
      <c r="U55" s="1"/>
      <c r="V55" s="1"/>
      <c r="W55" s="1"/>
      <c r="X55" s="1"/>
      <c r="Y55" s="1"/>
      <c r="Z55" s="1"/>
      <c r="AB55" s="1"/>
    </row>
    <row r="56" spans="7:28" x14ac:dyDescent="0.2">
      <c r="G56" s="1"/>
      <c r="O56" s="1"/>
      <c r="S56" s="1"/>
      <c r="U56" s="1"/>
      <c r="V56" s="1"/>
      <c r="W56" s="1"/>
      <c r="X56" s="1"/>
      <c r="Y56" s="1"/>
      <c r="Z56" s="1"/>
      <c r="AB56" s="1"/>
    </row>
    <row r="57" spans="7:28" x14ac:dyDescent="0.2">
      <c r="G57" s="1"/>
      <c r="O57" s="1"/>
      <c r="S57" s="1"/>
      <c r="U57" s="1"/>
      <c r="V57" s="1"/>
      <c r="W57" s="1"/>
      <c r="X57" s="1"/>
      <c r="Y57" s="1"/>
      <c r="Z57" s="1"/>
      <c r="AB57" s="1"/>
    </row>
    <row r="58" spans="7:28" x14ac:dyDescent="0.2">
      <c r="G58" s="1"/>
      <c r="O58" s="1"/>
      <c r="S58" s="1"/>
      <c r="U58" s="1"/>
      <c r="V58" s="1"/>
      <c r="W58" s="1"/>
      <c r="X58" s="1"/>
      <c r="Y58" s="1"/>
      <c r="Z58" s="1"/>
      <c r="AB58" s="1"/>
    </row>
    <row r="59" spans="7:28" x14ac:dyDescent="0.2">
      <c r="G59" s="1"/>
      <c r="O59" s="1"/>
      <c r="S59" s="1"/>
    </row>
  </sheetData>
  <mergeCells count="3">
    <mergeCell ref="A1:U1"/>
    <mergeCell ref="C3:O3"/>
    <mergeCell ref="W1:AQ1"/>
  </mergeCells>
  <pageMargins bottom="0.7" footer="0.5" header="0.5" left="0.5" right="0.5" top="0.7"/>
  <pageSetup orientation="portrait" r:id="rId1"/>
  <headerFooter alignWithMargins="0">
    <oddFooter><![CDATA[&L&8Source: Iowa Department of Transportation
Iowa LSA Staff Contact:  Adam Broich (515.281.8223) adam.broich@legis.iowa.gov
&C&9&G
&R&G]]></oddFooter>
  </headerFooter>
  <colBreaks count="1" manualBreakCount="1">
    <brk id="21" man="1" max="34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Notes</vt:lpstr>
      <vt:lpstr>ChartDataDONOTPUBLISH</vt:lpstr>
      <vt:lpstr>ChartDataDONOTPUBLISH!Print_Area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2007-01-12T17:31:06Z</dcterms:created>
  <dc:creator>Guanci, Michael [LEGIS]</dc:creator>
  <cp:lastModifiedBy>Guanci, Michael [LEGIS]</cp:lastModifiedBy>
  <cp:lastPrinted>2018-07-30T14:23:47Z</cp:lastPrinted>
  <dcterms:modified xsi:type="dcterms:W3CDTF">2018-10-24T20:54:44Z</dcterms:modified>
</cp:coreProperties>
</file>