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195" windowHeight="12270" activeTab="3"/>
  </bookViews>
  <sheets>
    <sheet name="1900-2023" sheetId="1" r:id="rId1"/>
    <sheet name="2020-2023" sheetId="2" r:id="rId2"/>
    <sheet name="Years" sheetId="3" r:id="rId3"/>
    <sheet name="Table" sheetId="4" r:id="rId4"/>
    <sheet name="Source" sheetId="5" r:id="rId5"/>
  </sheets>
  <definedNames>
    <definedName name="_NST04">#REF!</definedName>
    <definedName name="NST01">'Years'!$A$4:$F$62</definedName>
    <definedName name="NST04">#REF!</definedName>
    <definedName name="_xlnm.Print_Area" localSheetId="3">'Table'!$B$2:$R$28</definedName>
    <definedName name="_xlnm.Print_Area" localSheetId="2">'Years'!$A$3:$F$67</definedName>
    <definedName name="_xlnm.Print_Titles" localSheetId="2">'Years'!$A:$A,'Years'!$2:$4</definedName>
  </definedNames>
  <calcPr fullCalcOnLoad="1"/>
</workbook>
</file>

<file path=xl/sharedStrings.xml><?xml version="1.0" encoding="utf-8"?>
<sst xmlns="http://schemas.openxmlformats.org/spreadsheetml/2006/main" count="204" uniqueCount="135">
  <si>
    <t>United States</t>
  </si>
  <si>
    <t>Puerto Rico</t>
  </si>
  <si>
    <t>table with row headers in column A and column headers in rows 3 through 4. (leading dots indicate sub-parts)</t>
  </si>
  <si>
    <t>Geographic Area</t>
  </si>
  <si>
    <t>Vital Events</t>
  </si>
  <si>
    <t>Net Migration</t>
  </si>
  <si>
    <t>Births</t>
  </si>
  <si>
    <t>Deaths</t>
  </si>
  <si>
    <t>Total</t>
  </si>
  <si>
    <t>Domestic</t>
  </si>
  <si>
    <t>(X)</t>
  </si>
  <si>
    <t>Northeast</t>
  </si>
  <si>
    <t>Midwest</t>
  </si>
  <si>
    <t>South</t>
  </si>
  <si>
    <t>West</t>
  </si>
  <si>
    <t>Suggested Citation:</t>
  </si>
  <si>
    <t>Source: U.S. Census Bureau, Population Division</t>
  </si>
  <si>
    <t>Census</t>
  </si>
  <si>
    <t>Net Change</t>
  </si>
  <si>
    <t>Components of Change</t>
  </si>
  <si>
    <t>International Migration</t>
  </si>
  <si>
    <t>Domestic Migration</t>
  </si>
  <si>
    <t>Residual Change</t>
  </si>
  <si>
    <t>Natural Change (net)</t>
  </si>
  <si>
    <t>% Change</t>
  </si>
  <si>
    <t>Pop. Change</t>
  </si>
  <si>
    <t>% of U.S. Population</t>
  </si>
  <si>
    <t>U.S. Population</t>
  </si>
  <si>
    <t>At U.S. Ave</t>
  </si>
  <si>
    <t>Difference</t>
  </si>
  <si>
    <t>Iowa Population</t>
  </si>
  <si>
    <t>Source:</t>
  </si>
  <si>
    <t>Population Estimate (as of July 1)</t>
  </si>
  <si>
    <t>http://www.census.gov/programs-surveys/popest.html</t>
  </si>
  <si>
    <t>US</t>
  </si>
  <si>
    <t>Change</t>
  </si>
  <si>
    <t>US Births</t>
  </si>
  <si>
    <t>US Deaths</t>
  </si>
  <si>
    <t>US International Migr</t>
  </si>
  <si>
    <t>US Domestic Migr</t>
  </si>
  <si>
    <t>% Natural</t>
  </si>
  <si>
    <t>% Migration</t>
  </si>
  <si>
    <t>% Residual</t>
  </si>
  <si>
    <t>Natural</t>
  </si>
  <si>
    <t>Migration</t>
  </si>
  <si>
    <t>Iowa % Change</t>
  </si>
  <si>
    <t>U.S. % Change</t>
  </si>
  <si>
    <t>This is a combination of tables 1 and 4.</t>
  </si>
  <si>
    <t>International</t>
  </si>
  <si>
    <t>Lost Pop</t>
  </si>
  <si>
    <t>% Lost</t>
  </si>
  <si>
    <t>Rank</t>
  </si>
  <si>
    <t>Residual</t>
  </si>
  <si>
    <t>https://fred.stlouisfed.org/release?rid=118</t>
  </si>
  <si>
    <t>https://fred.stlouisfed.org/series/POPTOTUSA647NWDB</t>
  </si>
  <si>
    <t>U.S. Annual Population Growth</t>
  </si>
  <si>
    <t>U.S. % Annual Population Growth</t>
  </si>
  <si>
    <t>Note: The estimates are based on the 2010 Census and reflect changes to the April 1, 2010 population due to the Count Question Resolution program and geographic program revisions. See Geographic Terms and Definitions at http://www.census.gov/programs-surveys/popest/guidance-geographies/terms-and-definitions.html for a list of the states that are included in each region.  All geographic boundaries for the 2019 population estimates series except statistical area delineations are as of January 1, 2019.  For population estimates methodology statements, see http://www.census.gov/programs-surveys/popest/technical-documentation/methodology.html.</t>
  </si>
  <si>
    <t>all states</t>
  </si>
  <si>
    <t>https://www.census.gov/programs-surveys/popest/technical-documentation/research/evaluation-estimates/2020-evaluation-estimates/2010s-state-total.html</t>
  </si>
  <si>
    <t>old</t>
  </si>
  <si>
    <t>April 1, 2020 Estimates Base</t>
  </si>
  <si>
    <r>
      <t>.</t>
    </r>
    <r>
      <rPr>
        <sz val="10"/>
        <color indexed="8"/>
        <rFont val="MS sans serif"/>
        <family val="0"/>
      </rPr>
      <t>Alabama</t>
    </r>
  </si>
  <si>
    <r>
      <t>.</t>
    </r>
    <r>
      <rPr>
        <sz val="10"/>
        <color indexed="8"/>
        <rFont val="MS sans serif"/>
        <family val="0"/>
      </rPr>
      <t>Alaska</t>
    </r>
  </si>
  <si>
    <r>
      <t>.</t>
    </r>
    <r>
      <rPr>
        <sz val="10"/>
        <color indexed="8"/>
        <rFont val="MS sans serif"/>
        <family val="0"/>
      </rPr>
      <t>Arizona</t>
    </r>
  </si>
  <si>
    <r>
      <t>.</t>
    </r>
    <r>
      <rPr>
        <sz val="10"/>
        <color indexed="8"/>
        <rFont val="MS sans serif"/>
        <family val="0"/>
      </rPr>
      <t>Arkansas</t>
    </r>
  </si>
  <si>
    <r>
      <t>.</t>
    </r>
    <r>
      <rPr>
        <sz val="10"/>
        <color indexed="8"/>
        <rFont val="MS sans serif"/>
        <family val="0"/>
      </rPr>
      <t>California</t>
    </r>
  </si>
  <si>
    <r>
      <t>.</t>
    </r>
    <r>
      <rPr>
        <sz val="10"/>
        <color indexed="8"/>
        <rFont val="MS sans serif"/>
        <family val="0"/>
      </rPr>
      <t>Colorado</t>
    </r>
  </si>
  <si>
    <r>
      <t>.</t>
    </r>
    <r>
      <rPr>
        <sz val="10"/>
        <color indexed="8"/>
        <rFont val="MS sans serif"/>
        <family val="0"/>
      </rPr>
      <t>Connecticut</t>
    </r>
  </si>
  <si>
    <r>
      <t>.</t>
    </r>
    <r>
      <rPr>
        <sz val="10"/>
        <color indexed="8"/>
        <rFont val="MS sans serif"/>
        <family val="0"/>
      </rPr>
      <t>Delaware</t>
    </r>
  </si>
  <si>
    <r>
      <t>.</t>
    </r>
    <r>
      <rPr>
        <sz val="10"/>
        <color indexed="8"/>
        <rFont val="MS sans serif"/>
        <family val="0"/>
      </rPr>
      <t>District of Columbia</t>
    </r>
  </si>
  <si>
    <r>
      <t>.</t>
    </r>
    <r>
      <rPr>
        <sz val="10"/>
        <color indexed="8"/>
        <rFont val="MS sans serif"/>
        <family val="0"/>
      </rPr>
      <t>Florida</t>
    </r>
  </si>
  <si>
    <r>
      <t>.</t>
    </r>
    <r>
      <rPr>
        <sz val="10"/>
        <color indexed="8"/>
        <rFont val="MS sans serif"/>
        <family val="0"/>
      </rPr>
      <t>Georgia</t>
    </r>
  </si>
  <si>
    <r>
      <t>.</t>
    </r>
    <r>
      <rPr>
        <sz val="10"/>
        <color indexed="8"/>
        <rFont val="MS sans serif"/>
        <family val="0"/>
      </rPr>
      <t>Hawaii</t>
    </r>
  </si>
  <si>
    <r>
      <t>.</t>
    </r>
    <r>
      <rPr>
        <sz val="10"/>
        <color indexed="8"/>
        <rFont val="MS sans serif"/>
        <family val="0"/>
      </rPr>
      <t>Idaho</t>
    </r>
  </si>
  <si>
    <r>
      <t>.</t>
    </r>
    <r>
      <rPr>
        <sz val="10"/>
        <color indexed="8"/>
        <rFont val="MS sans serif"/>
        <family val="0"/>
      </rPr>
      <t>Illinois</t>
    </r>
  </si>
  <si>
    <r>
      <t>.</t>
    </r>
    <r>
      <rPr>
        <sz val="10"/>
        <color indexed="8"/>
        <rFont val="MS sans serif"/>
        <family val="0"/>
      </rPr>
      <t>Indiana</t>
    </r>
  </si>
  <si>
    <r>
      <t>.</t>
    </r>
    <r>
      <rPr>
        <sz val="10"/>
        <color indexed="8"/>
        <rFont val="MS sans serif"/>
        <family val="0"/>
      </rPr>
      <t>Iowa</t>
    </r>
  </si>
  <si>
    <r>
      <t>.</t>
    </r>
    <r>
      <rPr>
        <sz val="10"/>
        <color indexed="8"/>
        <rFont val="MS sans serif"/>
        <family val="0"/>
      </rPr>
      <t>Kansas</t>
    </r>
  </si>
  <si>
    <r>
      <t>.</t>
    </r>
    <r>
      <rPr>
        <sz val="10"/>
        <color indexed="8"/>
        <rFont val="MS sans serif"/>
        <family val="0"/>
      </rPr>
      <t>Kentucky</t>
    </r>
  </si>
  <si>
    <r>
      <t>.</t>
    </r>
    <r>
      <rPr>
        <sz val="10"/>
        <color indexed="8"/>
        <rFont val="MS sans serif"/>
        <family val="0"/>
      </rPr>
      <t>Louisiana</t>
    </r>
  </si>
  <si>
    <r>
      <t>.</t>
    </r>
    <r>
      <rPr>
        <sz val="10"/>
        <color indexed="8"/>
        <rFont val="MS sans serif"/>
        <family val="0"/>
      </rPr>
      <t>Maine</t>
    </r>
  </si>
  <si>
    <r>
      <t>.</t>
    </r>
    <r>
      <rPr>
        <sz val="10"/>
        <color indexed="8"/>
        <rFont val="MS sans serif"/>
        <family val="0"/>
      </rPr>
      <t>Maryland</t>
    </r>
  </si>
  <si>
    <r>
      <t>.</t>
    </r>
    <r>
      <rPr>
        <sz val="10"/>
        <color indexed="8"/>
        <rFont val="MS sans serif"/>
        <family val="0"/>
      </rPr>
      <t>Massachusetts</t>
    </r>
  </si>
  <si>
    <r>
      <t>.</t>
    </r>
    <r>
      <rPr>
        <sz val="10"/>
        <color indexed="8"/>
        <rFont val="MS sans serif"/>
        <family val="0"/>
      </rPr>
      <t>Michigan</t>
    </r>
  </si>
  <si>
    <r>
      <t>.</t>
    </r>
    <r>
      <rPr>
        <sz val="10"/>
        <color indexed="8"/>
        <rFont val="MS sans serif"/>
        <family val="0"/>
      </rPr>
      <t>Minnesota</t>
    </r>
  </si>
  <si>
    <r>
      <t>.</t>
    </r>
    <r>
      <rPr>
        <sz val="10"/>
        <color indexed="8"/>
        <rFont val="MS sans serif"/>
        <family val="0"/>
      </rPr>
      <t>Mississippi</t>
    </r>
  </si>
  <si>
    <r>
      <t>.</t>
    </r>
    <r>
      <rPr>
        <sz val="10"/>
        <color indexed="8"/>
        <rFont val="MS sans serif"/>
        <family val="0"/>
      </rPr>
      <t>Missouri</t>
    </r>
  </si>
  <si>
    <r>
      <t>.</t>
    </r>
    <r>
      <rPr>
        <sz val="10"/>
        <color indexed="8"/>
        <rFont val="MS sans serif"/>
        <family val="0"/>
      </rPr>
      <t>Montana</t>
    </r>
  </si>
  <si>
    <r>
      <t>.</t>
    </r>
    <r>
      <rPr>
        <sz val="10"/>
        <color indexed="8"/>
        <rFont val="MS sans serif"/>
        <family val="0"/>
      </rPr>
      <t>Nebraska</t>
    </r>
  </si>
  <si>
    <r>
      <t>.</t>
    </r>
    <r>
      <rPr>
        <sz val="10"/>
        <color indexed="8"/>
        <rFont val="MS sans serif"/>
        <family val="0"/>
      </rPr>
      <t>Nevada</t>
    </r>
  </si>
  <si>
    <r>
      <t>.</t>
    </r>
    <r>
      <rPr>
        <sz val="10"/>
        <color indexed="8"/>
        <rFont val="MS sans serif"/>
        <family val="0"/>
      </rPr>
      <t>New Hampshire</t>
    </r>
  </si>
  <si>
    <r>
      <t>.</t>
    </r>
    <r>
      <rPr>
        <sz val="10"/>
        <color indexed="8"/>
        <rFont val="MS sans serif"/>
        <family val="0"/>
      </rPr>
      <t>New Jersey</t>
    </r>
  </si>
  <si>
    <r>
      <t>.</t>
    </r>
    <r>
      <rPr>
        <sz val="10"/>
        <color indexed="8"/>
        <rFont val="MS sans serif"/>
        <family val="0"/>
      </rPr>
      <t>New Mexico</t>
    </r>
  </si>
  <si>
    <r>
      <t>.</t>
    </r>
    <r>
      <rPr>
        <sz val="10"/>
        <color indexed="8"/>
        <rFont val="MS sans serif"/>
        <family val="0"/>
      </rPr>
      <t>New York</t>
    </r>
  </si>
  <si>
    <r>
      <t>.</t>
    </r>
    <r>
      <rPr>
        <sz val="10"/>
        <color indexed="8"/>
        <rFont val="MS sans serif"/>
        <family val="0"/>
      </rPr>
      <t>North Carolina</t>
    </r>
  </si>
  <si>
    <r>
      <t>.</t>
    </r>
    <r>
      <rPr>
        <sz val="10"/>
        <color indexed="8"/>
        <rFont val="MS sans serif"/>
        <family val="0"/>
      </rPr>
      <t>North Dakota</t>
    </r>
  </si>
  <si>
    <r>
      <t>.</t>
    </r>
    <r>
      <rPr>
        <sz val="10"/>
        <color indexed="8"/>
        <rFont val="MS sans serif"/>
        <family val="0"/>
      </rPr>
      <t>Ohio</t>
    </r>
  </si>
  <si>
    <r>
      <t>.</t>
    </r>
    <r>
      <rPr>
        <sz val="10"/>
        <color indexed="8"/>
        <rFont val="MS sans serif"/>
        <family val="0"/>
      </rPr>
      <t>Oklahoma</t>
    </r>
  </si>
  <si>
    <r>
      <t>.</t>
    </r>
    <r>
      <rPr>
        <sz val="10"/>
        <color indexed="8"/>
        <rFont val="MS sans serif"/>
        <family val="0"/>
      </rPr>
      <t>Oregon</t>
    </r>
  </si>
  <si>
    <r>
      <t>.</t>
    </r>
    <r>
      <rPr>
        <sz val="10"/>
        <color indexed="8"/>
        <rFont val="MS sans serif"/>
        <family val="0"/>
      </rPr>
      <t>Pennsylvania</t>
    </r>
  </si>
  <si>
    <r>
      <t>.</t>
    </r>
    <r>
      <rPr>
        <sz val="10"/>
        <color indexed="8"/>
        <rFont val="MS sans serif"/>
        <family val="0"/>
      </rPr>
      <t>Rhode Island</t>
    </r>
  </si>
  <si>
    <r>
      <t>.</t>
    </r>
    <r>
      <rPr>
        <sz val="10"/>
        <color indexed="8"/>
        <rFont val="MS sans serif"/>
        <family val="0"/>
      </rPr>
      <t>South Carolina</t>
    </r>
  </si>
  <si>
    <r>
      <t>.</t>
    </r>
    <r>
      <rPr>
        <sz val="10"/>
        <color indexed="8"/>
        <rFont val="MS sans serif"/>
        <family val="0"/>
      </rPr>
      <t>South Dakota</t>
    </r>
  </si>
  <si>
    <r>
      <t>.</t>
    </r>
    <r>
      <rPr>
        <sz val="10"/>
        <color indexed="8"/>
        <rFont val="MS sans serif"/>
        <family val="0"/>
      </rPr>
      <t>Tennessee</t>
    </r>
  </si>
  <si>
    <r>
      <t>.</t>
    </r>
    <r>
      <rPr>
        <sz val="10"/>
        <color indexed="8"/>
        <rFont val="MS sans serif"/>
        <family val="0"/>
      </rPr>
      <t>Texas</t>
    </r>
  </si>
  <si>
    <r>
      <t>.</t>
    </r>
    <r>
      <rPr>
        <sz val="10"/>
        <color indexed="8"/>
        <rFont val="MS sans serif"/>
        <family val="0"/>
      </rPr>
      <t>Utah</t>
    </r>
  </si>
  <si>
    <r>
      <t>.</t>
    </r>
    <r>
      <rPr>
        <sz val="10"/>
        <color indexed="8"/>
        <rFont val="MS sans serif"/>
        <family val="0"/>
      </rPr>
      <t>Vermont</t>
    </r>
  </si>
  <si>
    <r>
      <t>.</t>
    </r>
    <r>
      <rPr>
        <sz val="10"/>
        <color indexed="8"/>
        <rFont val="MS sans serif"/>
        <family val="0"/>
      </rPr>
      <t>Virginia</t>
    </r>
  </si>
  <si>
    <r>
      <t>.</t>
    </r>
    <r>
      <rPr>
        <sz val="10"/>
        <color indexed="8"/>
        <rFont val="MS sans serif"/>
        <family val="0"/>
      </rPr>
      <t>Washington</t>
    </r>
  </si>
  <si>
    <r>
      <t>.</t>
    </r>
    <r>
      <rPr>
        <sz val="10"/>
        <color indexed="8"/>
        <rFont val="MS sans serif"/>
        <family val="0"/>
      </rPr>
      <t>West Virginia</t>
    </r>
  </si>
  <si>
    <r>
      <t>.</t>
    </r>
    <r>
      <rPr>
        <sz val="10"/>
        <color indexed="8"/>
        <rFont val="MS sans serif"/>
        <family val="0"/>
      </rPr>
      <t>Wisconsin</t>
    </r>
  </si>
  <si>
    <r>
      <t>.</t>
    </r>
    <r>
      <rPr>
        <sz val="10"/>
        <color indexed="8"/>
        <rFont val="MS sans serif"/>
        <family val="0"/>
      </rPr>
      <t>Wyoming</t>
    </r>
  </si>
  <si>
    <r>
      <t>.</t>
    </r>
    <r>
      <rPr>
        <b/>
        <sz val="10"/>
        <color indexed="8"/>
        <rFont val="MS sans serif"/>
        <family val="0"/>
      </rPr>
      <t>Puerto Rico</t>
    </r>
  </si>
  <si>
    <t>2020 Census</t>
  </si>
  <si>
    <t>2020 Census (revised)</t>
  </si>
  <si>
    <t>table with row headers in column A and column headers in rows 3 through 5. (leading dots indicate sub-parts)</t>
  </si>
  <si>
    <r>
      <t>.</t>
    </r>
    <r>
      <rPr>
        <b/>
        <sz val="10"/>
        <rFont val="MS sans serif"/>
        <family val="0"/>
      </rPr>
      <t>Geographic Area</t>
    </r>
  </si>
  <si>
    <t>April 1, 2020</t>
  </si>
  <si>
    <t>Natural
Change</t>
  </si>
  <si>
    <t xml:space="preserve">(X) Not applicable. </t>
  </si>
  <si>
    <r>
      <t>1</t>
    </r>
    <r>
      <rPr>
        <sz val="8"/>
        <rFont val="Arial"/>
        <family val="2"/>
      </rPr>
      <t xml:space="preserve"> Total population change includes a residual. This residual represents the change in population that cannot be attributed to any specific demographic component. See Population Estimates Terms and Definitions at https://www.census.gov/programs-surveys/popest/about/glossary.html.</t>
    </r>
  </si>
  <si>
    <r>
      <t>2</t>
    </r>
    <r>
      <rPr>
        <sz val="8"/>
        <rFont val="Arial"/>
        <family val="2"/>
      </rPr>
      <t xml:space="preserve"> Net international migration for the United States includes the international migration of both U.S.-born and non-U.S.-born populations. Specifically, it includes: (a) the net international migration of the non-U.S. born, (b) the net migration of U.S. born to and from the United States, (c) the net migration between the United States and Puerto Rico, and (d) the net movement of the Armed Forces population between the United States and overseas.</t>
    </r>
  </si>
  <si>
    <t>Note: The estimates are developed from a base that incorporates the 2020 Census, Vintage 2020 estimates, and (for the U.S. only) 2020 Demographic Analysis estimates. For population estimates methodology statements, see http://www.census.gov/programs-surveys/popest/technical-documentation/methodology.html. See Geographic Terms and Definitions at http://www.census.gov/programs-surveys/popest/guidance-geographies/terms-and-definitions.html for a list of the states that are included in each region. All geographic boundaries for the 2022 population estimates series are as of January 1, 2022.</t>
  </si>
  <si>
    <t>Annual Estimates of the Resident Population for the United States, Regions, States, District of Columbia, and Puerto Rico: April 1, 2020 to July 1, 2023</t>
  </si>
  <si>
    <t>Cumulative Change, April 1, 2020 to July 1, 2023</t>
  </si>
  <si>
    <r>
      <t>Total Population Change</t>
    </r>
    <r>
      <rPr>
        <b/>
        <vertAlign val="superscript"/>
        <sz val="10"/>
        <color indexed="8"/>
        <rFont val="MS sans serif"/>
        <family val="0"/>
      </rPr>
      <t>1</t>
    </r>
  </si>
  <si>
    <r>
      <t>International</t>
    </r>
    <r>
      <rPr>
        <b/>
        <vertAlign val="superscript"/>
        <sz val="10"/>
        <color indexed="8"/>
        <rFont val="MS sans serif"/>
        <family val="0"/>
      </rPr>
      <t>2</t>
    </r>
  </si>
  <si>
    <t>Annual and Cumulative Estimates of the Components of Resident Population Change for the United States, Regions, States, District of Columbia, and Puerto Rico: April 1, 2020 to July 1, 2023</t>
  </si>
  <si>
    <t>Annual and Cumulative Estimates of the Components of Resident Population Change for the United States, Regions, States, District of Columbia, and Puerto Rico:  April 1, 2020 to July 1, 2023 (NST-EST2023-COMP)</t>
  </si>
  <si>
    <t>Release Date: December 2023</t>
  </si>
  <si>
    <t>Table 1. Annual Estimates of the Resident Population for the United States, Regions, States, and Puerto Rico: April 1, 2020 to July 1, 2023 (NST-EST2023-01)</t>
  </si>
  <si>
    <t>Iowa Population Change 2020 to 2023</t>
  </si>
  <si>
    <t>2023 Estimate</t>
  </si>
  <si>
    <t>2023 Census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</si>
</sst>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
    <numFmt numFmtId="173" formatCode="_(* #,##0_);_(* \(#,##0\);_(* &quot;-&quot;??_);_(@_)"/>
    <numFmt numFmtId="174" formatCode="0.0000%"/>
    <numFmt numFmtId="175" formatCode="mmmm\ d\,\ yyyy"/>
    <numFmt numFmtId="176" formatCode="0.000000%"/>
    <numFmt numFmtId="177" formatCode="_(* #,##0.0_);_(* \(#,##0.0\);_(* &quot;-&quot;??_);_(@_)"/>
    <numFmt numFmtId="178" formatCode="[$-409]mmmm\ d\,\ yyyy;@"/>
    <numFmt numFmtId="179" formatCode="0.0"/>
    <numFmt numFmtId="180" formatCode="0.000%"/>
    <numFmt numFmtId="181" formatCode="#,##0.0"/>
    <numFmt numFmtId="182" formatCode="_ * #,##0_ ;_ * \-#,##0_ ;_ * &quot;-&quot;??_ ;_ @_ "/>
  </numFmts>
  <fonts count="73">
    <font>
      <sz val="11"/>
      <color theme="1"/>
      <name val="Calibri"/>
      <family val="2"/>
    </font>
    <font>
      <sz val="11"/>
      <color indexed="8"/>
      <name val="Calibri"/>
      <family val="2"/>
    </font>
    <font>
      <sz val="8"/>
      <name val="Arial"/>
      <family val="2"/>
    </font>
    <font>
      <vertAlign val="superscript"/>
      <sz val="8"/>
      <name val="arial"/>
      <family val="2"/>
    </font>
    <font>
      <sz val="10"/>
      <color indexed="9"/>
      <name val="MS sans serif"/>
      <family val="0"/>
    </font>
    <font>
      <b/>
      <sz val="10"/>
      <name val="MS sans serif"/>
      <family val="0"/>
    </font>
    <font>
      <sz val="10"/>
      <color indexed="8"/>
      <name val="Arial"/>
      <family val="2"/>
    </font>
    <font>
      <sz val="10"/>
      <color indexed="8"/>
      <name val="Calibri"/>
      <family val="2"/>
    </font>
    <font>
      <sz val="10"/>
      <color indexed="30"/>
      <name val="Arial"/>
      <family val="2"/>
    </font>
    <font>
      <sz val="10"/>
      <color indexed="10"/>
      <name val="Arial"/>
      <family val="2"/>
    </font>
    <font>
      <sz val="9"/>
      <color indexed="63"/>
      <name val="Calibri"/>
      <family val="2"/>
    </font>
    <font>
      <sz val="14"/>
      <color indexed="63"/>
      <name val="Calibri"/>
      <family val="2"/>
    </font>
    <font>
      <b/>
      <sz val="10"/>
      <color indexed="8"/>
      <name val="MS sans serif"/>
      <family val="0"/>
    </font>
    <font>
      <sz val="10"/>
      <color indexed="8"/>
      <name val="MS sans serif"/>
      <family val="0"/>
    </font>
    <font>
      <b/>
      <sz val="10"/>
      <color indexed="9"/>
      <name val="MS sans serif"/>
      <family val="0"/>
    </font>
    <font>
      <sz val="6.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Unicode MS"/>
      <family val="2"/>
    </font>
    <font>
      <b/>
      <sz val="11"/>
      <color indexed="10"/>
      <name val="Calibri"/>
      <family val="2"/>
    </font>
    <font>
      <sz val="11"/>
      <color indexed="8"/>
      <name val="Arial"/>
      <family val="2"/>
    </font>
    <font>
      <sz val="9"/>
      <color indexed="8"/>
      <name val="Arial"/>
      <family val="2"/>
    </font>
    <font>
      <u val="singleAccounting"/>
      <sz val="9"/>
      <color indexed="8"/>
      <name val="Arial"/>
      <family val="2"/>
    </font>
    <font>
      <b/>
      <sz val="8"/>
      <color indexed="8"/>
      <name val="arial"/>
      <family val="2"/>
    </font>
    <font>
      <b/>
      <sz val="10"/>
      <color indexed="8"/>
      <name val="Arial"/>
      <family val="2"/>
    </font>
    <font>
      <b/>
      <sz val="9"/>
      <color indexed="10"/>
      <name val="Arial"/>
      <family val="2"/>
    </font>
    <font>
      <u val="single"/>
      <sz val="11"/>
      <color indexed="12"/>
      <name val="Calibri"/>
      <family val="2"/>
    </font>
    <font>
      <u val="single"/>
      <sz val="11"/>
      <color indexed="20"/>
      <name val="Calibri"/>
      <family val="2"/>
    </font>
    <font>
      <b/>
      <sz val="14"/>
      <color indexed="8"/>
      <name val="Arial"/>
      <family val="2"/>
    </font>
    <font>
      <b/>
      <vertAlign val="superscript"/>
      <sz val="10"/>
      <color indexed="8"/>
      <name val="MS sans serif"/>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Unicode MS"/>
      <family val="2"/>
    </font>
    <font>
      <b/>
      <sz val="11"/>
      <color rgb="FFFF0000"/>
      <name val="Calibri"/>
      <family val="2"/>
    </font>
    <font>
      <sz val="11"/>
      <color theme="1"/>
      <name val="Arial"/>
      <family val="2"/>
    </font>
    <font>
      <sz val="10"/>
      <color theme="1"/>
      <name val="Arial"/>
      <family val="2"/>
    </font>
    <font>
      <sz val="9"/>
      <color theme="1"/>
      <name val="Arial"/>
      <family val="2"/>
    </font>
    <font>
      <u val="singleAccounting"/>
      <sz val="9"/>
      <color theme="1"/>
      <name val="Arial"/>
      <family val="2"/>
    </font>
    <font>
      <b/>
      <sz val="10"/>
      <color theme="1"/>
      <name val="MS sans serif"/>
      <family val="0"/>
    </font>
    <font>
      <sz val="10"/>
      <color theme="1"/>
      <name val="MS sans serif"/>
      <family val="0"/>
    </font>
    <font>
      <b/>
      <sz val="8"/>
      <color theme="1"/>
      <name val="arial"/>
      <family val="2"/>
    </font>
    <font>
      <b/>
      <sz val="10"/>
      <color theme="1"/>
      <name val="Arial"/>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right/>
      <top style="medium"/>
      <bottom/>
    </border>
    <border>
      <left/>
      <right style="medium"/>
      <top style="medium"/>
      <bottom/>
    </border>
    <border>
      <left/>
      <right style="medium"/>
      <top/>
      <bottom/>
    </border>
    <border>
      <left/>
      <right/>
      <top/>
      <bottom style="thin"/>
    </border>
    <border>
      <left/>
      <right/>
      <top/>
      <bottom style="medium"/>
    </border>
    <border>
      <left/>
      <right style="medium"/>
      <top/>
      <bottom style="medium"/>
    </border>
    <border>
      <left style="thin"/>
      <right style="thin"/>
      <top/>
      <bottom/>
    </border>
    <border>
      <left style="thin"/>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medium"/>
      <right/>
      <top style="medium"/>
      <bottom/>
    </border>
    <border>
      <left style="medium"/>
      <right/>
      <top/>
      <bottom/>
    </border>
    <border>
      <left style="medium"/>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2">
    <xf numFmtId="0" fontId="0" fillId="0" borderId="0" xfId="0" applyFont="1" applyAlignment="1">
      <alignment/>
    </xf>
    <xf numFmtId="0" fontId="62" fillId="0" borderId="0" xfId="0" applyFont="1" applyAlignment="1">
      <alignment vertical="center"/>
    </xf>
    <xf numFmtId="0" fontId="0" fillId="0" borderId="0" xfId="0" applyAlignment="1" applyProtection="1">
      <alignment/>
      <protection locked="0"/>
    </xf>
    <xf numFmtId="0" fontId="60" fillId="33" borderId="0" xfId="0" applyFont="1" applyFill="1" applyAlignment="1" applyProtection="1">
      <alignment horizontal="center" vertical="center"/>
      <protection locked="0"/>
    </xf>
    <xf numFmtId="0" fontId="60" fillId="0" borderId="0" xfId="0" applyFont="1" applyAlignment="1" applyProtection="1">
      <alignment horizontal="center" vertical="center"/>
      <protection locked="0"/>
    </xf>
    <xf numFmtId="0" fontId="0" fillId="0" borderId="0" xfId="0" applyBorder="1" applyAlignment="1" applyProtection="1">
      <alignment/>
      <protection locked="0"/>
    </xf>
    <xf numFmtId="0" fontId="0" fillId="0" borderId="10" xfId="0" applyBorder="1" applyAlignment="1" applyProtection="1">
      <alignment/>
      <protection locked="0"/>
    </xf>
    <xf numFmtId="3" fontId="0" fillId="0" borderId="0" xfId="0" applyNumberFormat="1" applyAlignment="1" applyProtection="1">
      <alignment/>
      <protection locked="0"/>
    </xf>
    <xf numFmtId="0" fontId="0" fillId="34" borderId="0" xfId="0" applyFill="1" applyAlignment="1" applyProtection="1">
      <alignment/>
      <protection locked="0"/>
    </xf>
    <xf numFmtId="0" fontId="0" fillId="0" borderId="0" xfId="0" applyBorder="1" applyAlignment="1">
      <alignment/>
    </xf>
    <xf numFmtId="173" fontId="0" fillId="0" borderId="0" xfId="42" applyNumberFormat="1" applyFont="1" applyBorder="1" applyAlignment="1">
      <alignment/>
    </xf>
    <xf numFmtId="174" fontId="0" fillId="0" borderId="0" xfId="59" applyNumberFormat="1" applyFont="1" applyAlignment="1" applyProtection="1">
      <alignment/>
      <protection locked="0"/>
    </xf>
    <xf numFmtId="0" fontId="63" fillId="0" borderId="0" xfId="0" applyFont="1" applyAlignment="1">
      <alignment/>
    </xf>
    <xf numFmtId="173" fontId="0" fillId="0" borderId="0" xfId="42" applyNumberFormat="1" applyFont="1" applyAlignment="1">
      <alignment/>
    </xf>
    <xf numFmtId="173" fontId="0" fillId="0" borderId="0" xfId="0" applyNumberFormat="1" applyAlignment="1">
      <alignment/>
    </xf>
    <xf numFmtId="0" fontId="0" fillId="33" borderId="0" xfId="0" applyFill="1" applyAlignment="1" applyProtection="1">
      <alignment/>
      <protection locked="0"/>
    </xf>
    <xf numFmtId="10" fontId="0" fillId="0" borderId="0" xfId="59" applyNumberFormat="1" applyFont="1" applyAlignment="1" applyProtection="1">
      <alignment/>
      <protection locked="0"/>
    </xf>
    <xf numFmtId="10" fontId="0" fillId="0" borderId="0" xfId="59" applyNumberFormat="1" applyFont="1" applyBorder="1" applyAlignment="1">
      <alignment/>
    </xf>
    <xf numFmtId="172" fontId="0" fillId="0" borderId="0" xfId="59" applyNumberFormat="1" applyFont="1" applyAlignment="1">
      <alignment/>
    </xf>
    <xf numFmtId="10" fontId="0" fillId="0" borderId="0" xfId="59" applyNumberFormat="1" applyFont="1" applyAlignment="1">
      <alignment/>
    </xf>
    <xf numFmtId="172" fontId="0" fillId="0" borderId="0" xfId="59" applyNumberFormat="1" applyFont="1" applyAlignment="1" applyProtection="1">
      <alignment/>
      <protection locked="0"/>
    </xf>
    <xf numFmtId="173" fontId="0" fillId="0" borderId="0" xfId="42" applyNumberFormat="1" applyFont="1" applyAlignment="1">
      <alignment/>
    </xf>
    <xf numFmtId="0" fontId="63" fillId="34" borderId="0" xfId="0" applyFont="1" applyFill="1" applyAlignment="1" applyProtection="1">
      <alignment/>
      <protection locked="0"/>
    </xf>
    <xf numFmtId="172" fontId="0" fillId="0" borderId="0" xfId="59" applyNumberFormat="1" applyFont="1" applyAlignment="1">
      <alignment/>
    </xf>
    <xf numFmtId="0" fontId="64" fillId="0" borderId="0" xfId="0" applyFont="1" applyAlignment="1">
      <alignment/>
    </xf>
    <xf numFmtId="173" fontId="64" fillId="0" borderId="0" xfId="42" applyNumberFormat="1" applyFont="1" applyAlignment="1">
      <alignment/>
    </xf>
    <xf numFmtId="0" fontId="64" fillId="0" borderId="0" xfId="0" applyFont="1" applyBorder="1" applyAlignment="1">
      <alignment/>
    </xf>
    <xf numFmtId="3" fontId="64" fillId="0" borderId="0" xfId="0" applyNumberFormat="1" applyFont="1" applyAlignment="1">
      <alignment/>
    </xf>
    <xf numFmtId="3" fontId="65" fillId="0" borderId="11" xfId="0" applyNumberFormat="1" applyFont="1" applyBorder="1" applyAlignment="1" applyProtection="1">
      <alignment horizontal="right"/>
      <protection locked="0"/>
    </xf>
    <xf numFmtId="172" fontId="64" fillId="0" borderId="0" xfId="59" applyNumberFormat="1" applyFont="1" applyAlignment="1">
      <alignment/>
    </xf>
    <xf numFmtId="10" fontId="64" fillId="0" borderId="0" xfId="59" applyNumberFormat="1" applyFont="1" applyAlignment="1">
      <alignment/>
    </xf>
    <xf numFmtId="176" fontId="64" fillId="0" borderId="0" xfId="0" applyNumberFormat="1" applyFont="1" applyAlignment="1">
      <alignment/>
    </xf>
    <xf numFmtId="0" fontId="66" fillId="0" borderId="12" xfId="0" applyFont="1" applyBorder="1" applyAlignment="1">
      <alignment/>
    </xf>
    <xf numFmtId="173" fontId="66" fillId="0" borderId="12" xfId="42" applyNumberFormat="1" applyFont="1" applyBorder="1" applyAlignment="1">
      <alignment/>
    </xf>
    <xf numFmtId="0" fontId="66" fillId="0" borderId="13" xfId="0" applyFont="1" applyBorder="1" applyAlignment="1">
      <alignment/>
    </xf>
    <xf numFmtId="0" fontId="66" fillId="0" borderId="14" xfId="0" applyFont="1" applyBorder="1" applyAlignment="1">
      <alignment/>
    </xf>
    <xf numFmtId="0" fontId="66" fillId="0" borderId="0" xfId="0" applyFont="1" applyBorder="1" applyAlignment="1">
      <alignment/>
    </xf>
    <xf numFmtId="173" fontId="66" fillId="0" borderId="0" xfId="42" applyNumberFormat="1" applyFont="1" applyBorder="1" applyAlignment="1">
      <alignment/>
    </xf>
    <xf numFmtId="173" fontId="67" fillId="0" borderId="0" xfId="42" applyNumberFormat="1" applyFont="1" applyBorder="1" applyAlignment="1">
      <alignment horizontal="center"/>
    </xf>
    <xf numFmtId="173" fontId="66" fillId="0" borderId="0" xfId="42" applyNumberFormat="1" applyFont="1" applyBorder="1" applyAlignment="1">
      <alignment horizontal="center"/>
    </xf>
    <xf numFmtId="173" fontId="67" fillId="0" borderId="0" xfId="42" applyNumberFormat="1" applyFont="1" applyBorder="1" applyAlignment="1">
      <alignment horizontal="center" wrapText="1"/>
    </xf>
    <xf numFmtId="0" fontId="66" fillId="0" borderId="0" xfId="0" applyFont="1" applyBorder="1" applyAlignment="1">
      <alignment horizontal="center"/>
    </xf>
    <xf numFmtId="3" fontId="66" fillId="0" borderId="0" xfId="42" applyNumberFormat="1" applyFont="1" applyBorder="1" applyAlignment="1">
      <alignment/>
    </xf>
    <xf numFmtId="172" fontId="66" fillId="0" borderId="0" xfId="59" applyNumberFormat="1" applyFont="1" applyBorder="1" applyAlignment="1">
      <alignment/>
    </xf>
    <xf numFmtId="172" fontId="66" fillId="0" borderId="0" xfId="0" applyNumberFormat="1" applyFont="1" applyBorder="1" applyAlignment="1">
      <alignment/>
    </xf>
    <xf numFmtId="0" fontId="66" fillId="0" borderId="15" xfId="0" applyFont="1" applyBorder="1" applyAlignment="1">
      <alignment/>
    </xf>
    <xf numFmtId="3" fontId="66" fillId="0" borderId="15" xfId="42" applyNumberFormat="1" applyFont="1" applyBorder="1" applyAlignment="1">
      <alignment/>
    </xf>
    <xf numFmtId="172" fontId="66" fillId="0" borderId="15" xfId="59" applyNumberFormat="1" applyFont="1" applyBorder="1" applyAlignment="1">
      <alignment/>
    </xf>
    <xf numFmtId="172" fontId="66" fillId="0" borderId="15" xfId="0" applyNumberFormat="1" applyFont="1" applyBorder="1" applyAlignment="1">
      <alignment/>
    </xf>
    <xf numFmtId="0" fontId="66" fillId="0" borderId="16" xfId="0" applyFont="1" applyBorder="1" applyAlignment="1">
      <alignment/>
    </xf>
    <xf numFmtId="173" fontId="66" fillId="0" borderId="16" xfId="42" applyNumberFormat="1" applyFont="1" applyBorder="1" applyAlignment="1">
      <alignment/>
    </xf>
    <xf numFmtId="0" fontId="66" fillId="0" borderId="17" xfId="0" applyFont="1" applyBorder="1" applyAlignment="1">
      <alignment/>
    </xf>
    <xf numFmtId="0" fontId="4" fillId="0" borderId="18" xfId="0" applyFont="1" applyBorder="1" applyAlignment="1" applyProtection="1">
      <alignment/>
      <protection locked="0"/>
    </xf>
    <xf numFmtId="0" fontId="0" fillId="0" borderId="0" xfId="0" applyAlignment="1">
      <alignment/>
    </xf>
    <xf numFmtId="0" fontId="0" fillId="0" borderId="0" xfId="0" applyAlignment="1" applyProtection="1">
      <alignment/>
      <protection locked="0"/>
    </xf>
    <xf numFmtId="0" fontId="68" fillId="0" borderId="11" xfId="0" applyFont="1" applyBorder="1" applyAlignment="1" applyProtection="1">
      <alignment horizontal="left" indent="1"/>
      <protection locked="0"/>
    </xf>
    <xf numFmtId="0" fontId="68" fillId="0" borderId="18" xfId="0" applyFont="1" applyBorder="1" applyAlignment="1" applyProtection="1">
      <alignment horizontal="left" indent="1"/>
      <protection locked="0"/>
    </xf>
    <xf numFmtId="3" fontId="69" fillId="0" borderId="18" xfId="0" applyNumberFormat="1" applyFont="1" applyBorder="1" applyAlignment="1" applyProtection="1">
      <alignment horizontal="right"/>
      <protection locked="0"/>
    </xf>
    <xf numFmtId="0" fontId="68" fillId="0" borderId="19" xfId="0" applyFont="1" applyBorder="1" applyAlignment="1" applyProtection="1">
      <alignment horizontal="left" indent="1"/>
      <protection locked="0"/>
    </xf>
    <xf numFmtId="0" fontId="68" fillId="0" borderId="18" xfId="0" applyFont="1" applyBorder="1" applyAlignment="1" applyProtection="1">
      <alignment/>
      <protection locked="0"/>
    </xf>
    <xf numFmtId="182" fontId="0" fillId="0" borderId="0" xfId="42" applyNumberFormat="1" applyFont="1" applyAlignment="1">
      <alignment/>
    </xf>
    <xf numFmtId="182" fontId="0" fillId="0" borderId="0" xfId="0" applyNumberFormat="1" applyAlignment="1">
      <alignment/>
    </xf>
    <xf numFmtId="172" fontId="0" fillId="0" borderId="0" xfId="59" applyNumberFormat="1" applyFont="1" applyAlignment="1">
      <alignment/>
    </xf>
    <xf numFmtId="172" fontId="0" fillId="0" borderId="0" xfId="59" applyNumberFormat="1" applyFont="1" applyAlignment="1">
      <alignment/>
    </xf>
    <xf numFmtId="172" fontId="0" fillId="0" borderId="0" xfId="59" applyNumberFormat="1" applyFont="1" applyAlignment="1">
      <alignment/>
    </xf>
    <xf numFmtId="172" fontId="0" fillId="0" borderId="0" xfId="59" applyNumberFormat="1" applyFont="1" applyAlignment="1" applyProtection="1">
      <alignment/>
      <protection locked="0"/>
    </xf>
    <xf numFmtId="172" fontId="0" fillId="0" borderId="0" xfId="59" applyNumberFormat="1" applyFont="1" applyAlignment="1">
      <alignment/>
    </xf>
    <xf numFmtId="173" fontId="0" fillId="0" borderId="0" xfId="42" applyNumberFormat="1" applyFont="1" applyAlignment="1">
      <alignment/>
    </xf>
    <xf numFmtId="173" fontId="64" fillId="0" borderId="0" xfId="0" applyNumberFormat="1" applyFont="1" applyAlignment="1">
      <alignment/>
    </xf>
    <xf numFmtId="0" fontId="68" fillId="0" borderId="11" xfId="0" applyFont="1" applyBorder="1" applyAlignment="1" applyProtection="1">
      <alignment horizontal="center" vertical="center" wrapText="1"/>
      <protection locked="0"/>
    </xf>
    <xf numFmtId="0" fontId="70" fillId="35" borderId="0" xfId="0" applyFont="1" applyFill="1" applyBorder="1" applyAlignment="1">
      <alignment/>
    </xf>
    <xf numFmtId="0" fontId="5" fillId="33" borderId="20" xfId="0" applyFont="1" applyFill="1" applyBorder="1" applyAlignment="1" applyProtection="1">
      <alignment horizontal="center" vertical="center" wrapText="1"/>
      <protection locked="0"/>
    </xf>
    <xf numFmtId="0" fontId="14" fillId="0" borderId="18" xfId="0" applyFont="1" applyBorder="1" applyAlignment="1" applyProtection="1">
      <alignment/>
      <protection locked="0"/>
    </xf>
    <xf numFmtId="3" fontId="68" fillId="0" borderId="18" xfId="0" applyNumberFormat="1" applyFont="1" applyBorder="1" applyAlignment="1" applyProtection="1">
      <alignment horizontal="right"/>
      <protection locked="0"/>
    </xf>
    <xf numFmtId="173" fontId="0" fillId="0" borderId="0" xfId="42" applyNumberFormat="1" applyFont="1" applyAlignment="1">
      <alignment/>
    </xf>
    <xf numFmtId="180" fontId="0" fillId="0" borderId="0" xfId="59" applyNumberFormat="1" applyFont="1" applyBorder="1" applyAlignment="1">
      <alignment/>
    </xf>
    <xf numFmtId="172" fontId="66" fillId="0" borderId="0" xfId="42" applyNumberFormat="1" applyFont="1" applyBorder="1" applyAlignment="1">
      <alignment/>
    </xf>
    <xf numFmtId="3" fontId="0" fillId="0" borderId="21" xfId="0" applyNumberFormat="1" applyBorder="1" applyAlignment="1">
      <alignment horizontal="right" vertical="center" wrapText="1"/>
    </xf>
    <xf numFmtId="0" fontId="14" fillId="33" borderId="20" xfId="0" applyFont="1" applyFill="1" applyBorder="1" applyAlignment="1" applyProtection="1">
      <alignment horizontal="center" vertical="center" wrapText="1"/>
      <protection locked="0"/>
    </xf>
    <xf numFmtId="0" fontId="68" fillId="0" borderId="18" xfId="0" applyFont="1" applyBorder="1" applyAlignment="1" applyProtection="1" quotePrefix="1">
      <alignment horizontal="center" vertical="center"/>
      <protection locked="0"/>
    </xf>
    <xf numFmtId="0" fontId="68" fillId="0" borderId="18" xfId="0" applyFont="1" applyBorder="1" applyAlignment="1" applyProtection="1">
      <alignment horizontal="center" vertical="center"/>
      <protection locked="0"/>
    </xf>
    <xf numFmtId="0" fontId="68" fillId="0" borderId="19" xfId="0" applyFont="1" applyBorder="1" applyAlignment="1" applyProtection="1">
      <alignment/>
      <protection locked="0"/>
    </xf>
    <xf numFmtId="0" fontId="4" fillId="34" borderId="18" xfId="0" applyFont="1" applyFill="1" applyBorder="1" applyAlignment="1" applyProtection="1">
      <alignment/>
      <protection locked="0"/>
    </xf>
    <xf numFmtId="3" fontId="0" fillId="34" borderId="0" xfId="0" applyNumberFormat="1" applyFill="1" applyAlignment="1" applyProtection="1">
      <alignment/>
      <protection locked="0"/>
    </xf>
    <xf numFmtId="0" fontId="70" fillId="35" borderId="22" xfId="0" applyFont="1" applyFill="1" applyBorder="1" applyAlignment="1" applyProtection="1">
      <alignment wrapText="1"/>
      <protection locked="0"/>
    </xf>
    <xf numFmtId="0" fontId="70" fillId="35" borderId="0" xfId="0" applyFont="1" applyFill="1" applyBorder="1" applyAlignment="1" applyProtection="1">
      <alignment wrapText="1"/>
      <protection locked="0"/>
    </xf>
    <xf numFmtId="0" fontId="70" fillId="35" borderId="0" xfId="0" applyFont="1" applyFill="1" applyBorder="1" applyAlignment="1">
      <alignment/>
    </xf>
    <xf numFmtId="0" fontId="70" fillId="35" borderId="10" xfId="0" applyFont="1" applyFill="1" applyBorder="1" applyAlignment="1">
      <alignment/>
    </xf>
    <xf numFmtId="0" fontId="70" fillId="35" borderId="23" xfId="0" applyFont="1" applyFill="1" applyBorder="1" applyAlignment="1" applyProtection="1">
      <alignment/>
      <protection locked="0"/>
    </xf>
    <xf numFmtId="0" fontId="70" fillId="35" borderId="15" xfId="0" applyFont="1" applyFill="1" applyBorder="1" applyAlignment="1" applyProtection="1">
      <alignment/>
      <protection locked="0"/>
    </xf>
    <xf numFmtId="0" fontId="70" fillId="35" borderId="15" xfId="0" applyFont="1" applyFill="1" applyBorder="1" applyAlignment="1">
      <alignment/>
    </xf>
    <xf numFmtId="0" fontId="70" fillId="35" borderId="24" xfId="0" applyFont="1" applyFill="1" applyBorder="1" applyAlignment="1">
      <alignment/>
    </xf>
    <xf numFmtId="0" fontId="0" fillId="0" borderId="2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2" fillId="0" borderId="11" xfId="0" applyFont="1" applyBorder="1" applyAlignment="1" applyProtection="1">
      <alignment wrapText="1"/>
      <protection locked="0"/>
    </xf>
    <xf numFmtId="0" fontId="2" fillId="0" borderId="11" xfId="0" applyFont="1" applyBorder="1" applyAlignment="1">
      <alignment wrapText="1"/>
    </xf>
    <xf numFmtId="0" fontId="3" fillId="0" borderId="11" xfId="0" applyFont="1" applyBorder="1" applyAlignment="1" applyProtection="1">
      <alignment wrapText="1"/>
      <protection locked="0"/>
    </xf>
    <xf numFmtId="0" fontId="2" fillId="0" borderId="25" xfId="0" applyFont="1" applyBorder="1" applyAlignment="1" applyProtection="1">
      <alignment wrapText="1"/>
      <protection locked="0"/>
    </xf>
    <xf numFmtId="0" fontId="2" fillId="0" borderId="26" xfId="0" applyFont="1" applyBorder="1" applyAlignment="1" applyProtection="1">
      <alignment wrapText="1"/>
      <protection locked="0"/>
    </xf>
    <xf numFmtId="0" fontId="2" fillId="0" borderId="26" xfId="0" applyFont="1" applyBorder="1" applyAlignment="1">
      <alignment wrapText="1"/>
    </xf>
    <xf numFmtId="0" fontId="2" fillId="0" borderId="27" xfId="0" applyFont="1" applyBorder="1" applyAlignment="1">
      <alignment wrapText="1"/>
    </xf>
    <xf numFmtId="0" fontId="70" fillId="35" borderId="28" xfId="0" applyFont="1" applyFill="1" applyBorder="1" applyAlignment="1" applyProtection="1">
      <alignment/>
      <protection locked="0"/>
    </xf>
    <xf numFmtId="0" fontId="70" fillId="35" borderId="29" xfId="0" applyFont="1" applyFill="1" applyBorder="1" applyAlignment="1" applyProtection="1">
      <alignment/>
      <protection locked="0"/>
    </xf>
    <xf numFmtId="0" fontId="70" fillId="35" borderId="29" xfId="0" applyFont="1" applyFill="1" applyBorder="1" applyAlignment="1">
      <alignment/>
    </xf>
    <xf numFmtId="0" fontId="70" fillId="35" borderId="30" xfId="0" applyFont="1" applyFill="1" applyBorder="1" applyAlignment="1">
      <alignment/>
    </xf>
    <xf numFmtId="0" fontId="4" fillId="33" borderId="0" xfId="0" applyFont="1" applyFill="1" applyAlignment="1" applyProtection="1">
      <alignment horizontal="center" vertical="center"/>
      <protection locked="0"/>
    </xf>
    <xf numFmtId="0" fontId="5" fillId="33" borderId="11" xfId="0" applyFont="1" applyFill="1" applyBorder="1" applyAlignment="1" applyProtection="1">
      <alignment horizontal="left" vertical="center" wrapText="1"/>
      <protection locked="0"/>
    </xf>
    <xf numFmtId="0" fontId="69" fillId="0" borderId="11" xfId="0" applyFont="1" applyBorder="1" applyAlignment="1" applyProtection="1">
      <alignment horizontal="left" vertical="center" wrapText="1"/>
      <protection locked="0"/>
    </xf>
    <xf numFmtId="0" fontId="14" fillId="33" borderId="20" xfId="0" applyFont="1" applyFill="1" applyBorder="1" applyAlignment="1" applyProtection="1">
      <alignment horizontal="center" vertical="center" wrapText="1"/>
      <protection locked="0"/>
    </xf>
    <xf numFmtId="0" fontId="68" fillId="0" borderId="18"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68" fillId="33" borderId="11" xfId="0" applyFont="1" applyFill="1" applyBorder="1" applyAlignment="1" applyProtection="1">
      <alignment horizontal="center" vertical="center" wrapText="1"/>
      <protection locked="0"/>
    </xf>
    <xf numFmtId="0" fontId="68" fillId="0" borderId="11" xfId="0" applyFont="1" applyBorder="1" applyAlignment="1" applyProtection="1">
      <alignment horizontal="center" vertical="center" wrapText="1"/>
      <protection locked="0"/>
    </xf>
    <xf numFmtId="0" fontId="68" fillId="33" borderId="20" xfId="0" applyFont="1" applyFill="1" applyBorder="1" applyAlignment="1" applyProtection="1">
      <alignment horizontal="center" vertical="center" wrapText="1"/>
      <protection locked="0"/>
    </xf>
    <xf numFmtId="0" fontId="68" fillId="0" borderId="19" xfId="0" applyFont="1" applyBorder="1" applyAlignment="1" applyProtection="1">
      <alignment horizontal="center" vertical="center" wrapText="1"/>
      <protection locked="0"/>
    </xf>
    <xf numFmtId="0" fontId="5" fillId="33" borderId="20" xfId="0" applyFont="1" applyFill="1" applyBorder="1" applyAlignment="1" applyProtection="1">
      <alignment horizontal="center" vertical="center" wrapText="1"/>
      <protection locked="0"/>
    </xf>
    <xf numFmtId="0" fontId="71" fillId="0" borderId="0" xfId="0" applyFont="1" applyBorder="1" applyAlignment="1">
      <alignment horizontal="center"/>
    </xf>
    <xf numFmtId="0" fontId="72" fillId="0" borderId="0" xfId="0" applyFont="1" applyBorder="1" applyAlignment="1">
      <alignment horizontal="center"/>
    </xf>
    <xf numFmtId="0" fontId="66" fillId="0" borderId="31" xfId="0" applyFont="1" applyBorder="1" applyAlignment="1">
      <alignment horizontal="center"/>
    </xf>
    <xf numFmtId="0" fontId="66" fillId="0" borderId="32" xfId="0" applyFont="1" applyBorder="1" applyAlignment="1">
      <alignment horizontal="center"/>
    </xf>
    <xf numFmtId="0" fontId="66" fillId="0" borderId="33" xfId="0" applyFont="1" applyBorder="1" applyAlignment="1">
      <alignment horizontal="center"/>
    </xf>
    <xf numFmtId="0" fontId="4" fillId="33" borderId="0" xfId="0" applyFont="1" applyFill="1" applyBorder="1" applyAlignment="1" applyProtection="1">
      <alignment horizontal="center" vertical="center"/>
      <protection locked="0"/>
    </xf>
    <xf numFmtId="0" fontId="2" fillId="0" borderId="0" xfId="0" applyFont="1" applyBorder="1" applyAlignment="1">
      <alignment wrapText="1"/>
    </xf>
    <xf numFmtId="0" fontId="68" fillId="0" borderId="11" xfId="0" applyFont="1" applyBorder="1" applyAlignment="1" applyProtection="1">
      <alignment horizontal="center" vertical="center" wrapText="1"/>
      <protection locked="0"/>
    </xf>
    <xf numFmtId="0" fontId="68" fillId="0" borderId="11" xfId="0" applyFont="1" applyBorder="1" applyAlignment="1" applyProtection="1">
      <alignment horizontal="center" vertical="center"/>
      <protection locked="0"/>
    </xf>
    <xf numFmtId="3" fontId="69" fillId="0" borderId="11" xfId="0" applyNumberFormat="1" applyFont="1" applyBorder="1" applyAlignment="1" applyProtection="1">
      <alignment horizontal="right"/>
      <protection locked="0"/>
    </xf>
    <xf numFmtId="3" fontId="69" fillId="0" borderId="18" xfId="0" applyNumberFormat="1" applyFont="1" applyBorder="1" applyAlignment="1" applyProtection="1">
      <alignment horizontal="right"/>
      <protection locked="0"/>
    </xf>
    <xf numFmtId="3" fontId="69" fillId="0" borderId="19" xfId="0" applyNumberFormat="1" applyFont="1" applyBorder="1" applyAlignment="1" applyProtection="1">
      <alignment horizontal="right"/>
      <protection locked="0"/>
    </xf>
    <xf numFmtId="0" fontId="68" fillId="0" borderId="19" xfId="0" applyFont="1" applyBorder="1" applyAlignment="1" applyProtection="1">
      <alignment horizontal="center" vertical="center" wrapText="1"/>
      <protection locked="0"/>
    </xf>
    <xf numFmtId="0" fontId="68" fillId="33" borderId="25" xfId="0" applyFont="1" applyFill="1" applyBorder="1" applyAlignment="1" applyProtection="1">
      <alignment horizontal="center" vertical="center" wrapText="1"/>
      <protection locked="0"/>
    </xf>
    <xf numFmtId="0" fontId="68" fillId="33" borderId="26" xfId="0" applyFont="1" applyFill="1" applyBorder="1" applyAlignment="1" applyProtection="1">
      <alignment horizontal="center" vertical="center" wrapText="1"/>
      <protection locked="0"/>
    </xf>
    <xf numFmtId="0" fontId="68" fillId="33" borderId="27"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center" wrapText="1"/>
      <protection locked="0"/>
    </xf>
    <xf numFmtId="0" fontId="5" fillId="33" borderId="26" xfId="0" applyFont="1" applyFill="1" applyBorder="1" applyAlignment="1" applyProtection="1">
      <alignment horizontal="center" vertical="center" wrapText="1"/>
      <protection locked="0"/>
    </xf>
    <xf numFmtId="0" fontId="5" fillId="33" borderId="27" xfId="0" applyFont="1" applyFill="1" applyBorder="1" applyAlignment="1" applyProtection="1">
      <alignment horizontal="center" vertical="center" wrapText="1"/>
      <protection locked="0"/>
    </xf>
    <xf numFmtId="0" fontId="0" fillId="0" borderId="0" xfId="0" applyFill="1" applyBorder="1" applyAlignment="1">
      <alignment/>
    </xf>
    <xf numFmtId="3" fontId="68" fillId="0" borderId="19" xfId="0" applyNumberFormat="1" applyFont="1" applyBorder="1" applyAlignment="1" applyProtection="1">
      <alignment horizontal="right"/>
      <protection locked="0"/>
    </xf>
    <xf numFmtId="172" fontId="0" fillId="0" borderId="0" xfId="59" applyNumberFormat="1" applyFont="1" applyFill="1" applyAlignment="1">
      <alignment/>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Iowa Population</a:t>
            </a:r>
          </a:p>
        </c:rich>
      </c:tx>
      <c:layout>
        <c:manualLayout>
          <c:xMode val="factor"/>
          <c:yMode val="factor"/>
          <c:x val="-0.00275"/>
          <c:y val="-0.00875"/>
        </c:manualLayout>
      </c:layout>
      <c:spPr>
        <a:noFill/>
        <a:ln w="3175">
          <a:noFill/>
        </a:ln>
      </c:spPr>
    </c:title>
    <c:plotArea>
      <c:layout>
        <c:manualLayout>
          <c:xMode val="edge"/>
          <c:yMode val="edge"/>
          <c:x val="0.0655"/>
          <c:y val="0.08075"/>
          <c:w val="0.93575"/>
          <c:h val="0.83475"/>
        </c:manualLayout>
      </c:layout>
      <c:lineChart>
        <c:grouping val="standard"/>
        <c:varyColors val="0"/>
        <c:ser>
          <c:idx val="0"/>
          <c:order val="0"/>
          <c:tx>
            <c:strRef>
              <c:f>'1900-2023'!$D$3</c:f>
              <c:strCache>
                <c:ptCount val="1"/>
                <c:pt idx="0">
                  <c:v>Iowa Population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'1900-2023'!$C$4:$C$127</c:f>
              <c:numCache/>
            </c:numRef>
          </c:cat>
          <c:val>
            <c:numRef>
              <c:f>'1900-2023'!$D$4:$D$127</c:f>
              <c:numCache/>
            </c:numRef>
          </c:val>
          <c:smooth val="0"/>
        </c:ser>
        <c:marker val="1"/>
        <c:axId val="62467510"/>
        <c:axId val="25336679"/>
      </c:lineChart>
      <c:lineChart>
        <c:grouping val="standard"/>
        <c:varyColors val="0"/>
        <c:ser>
          <c:idx val="1"/>
          <c:order val="1"/>
          <c:tx>
            <c:strRef>
              <c:f>'1900-2023'!$F$3</c:f>
              <c:strCache>
                <c:ptCount val="1"/>
                <c:pt idx="0">
                  <c:v>% of U.S. Population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'1900-2023'!$C$4:$C$127</c:f>
              <c:numCache/>
            </c:numRef>
          </c:cat>
          <c:val>
            <c:numRef>
              <c:f>'1900-2023'!$F$4:$F$127</c:f>
              <c:numCache/>
            </c:numRef>
          </c:val>
          <c:smooth val="0"/>
        </c:ser>
        <c:marker val="1"/>
        <c:axId val="26703520"/>
        <c:axId val="39005089"/>
      </c:lineChart>
      <c:catAx>
        <c:axId val="624675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5336679"/>
        <c:crosses val="autoZero"/>
        <c:auto val="1"/>
        <c:lblOffset val="100"/>
        <c:tickLblSkip val="10"/>
        <c:tickMarkSkip val="10"/>
        <c:noMultiLvlLbl val="0"/>
      </c:catAx>
      <c:valAx>
        <c:axId val="2533667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66CC"/>
                </a:solidFill>
              </a:defRPr>
            </a:pPr>
          </a:p>
        </c:txPr>
        <c:crossAx val="62467510"/>
        <c:crossesAt val="1"/>
        <c:crossBetween val="between"/>
        <c:dispUnits>
          <c:builtInUnit val="millions"/>
          <c:dispUnitsLbl>
            <c:layout>
              <c:manualLayout>
                <c:xMode val="edge"/>
                <c:yMode val="edge"/>
                <c:x val="-0.02275"/>
                <c:y val="0.11725"/>
              </c:manualLayout>
            </c:layout>
            <c:spPr>
              <a:noFill/>
              <a:ln w="3175">
                <a:noFill/>
              </a:ln>
            </c:spPr>
            <c:txPr>
              <a:bodyPr vert="horz" rot="-5400000"/>
              <a:lstStyle/>
              <a:p>
                <a:pPr>
                  <a:defRPr lang="en-US" cap="none" b="1" u="none" baseline="0">
                    <a:solidFill>
                      <a:srgbClr val="000000"/>
                    </a:solidFill>
                    <a:latin typeface="Calibri"/>
                    <a:ea typeface="Calibri"/>
                    <a:cs typeface="Calibri"/>
                  </a:defRPr>
                </a:pPr>
              </a:p>
            </c:txPr>
          </c:dispUnitsLbl>
        </c:dispUnits>
        <c:majorUnit val="1000000"/>
        <c:minorUnit val="500000"/>
      </c:valAx>
      <c:catAx>
        <c:axId val="26703520"/>
        <c:scaling>
          <c:orientation val="minMax"/>
        </c:scaling>
        <c:axPos val="b"/>
        <c:delete val="1"/>
        <c:majorTickMark val="out"/>
        <c:minorTickMark val="none"/>
        <c:tickLblPos val="nextTo"/>
        <c:crossAx val="39005089"/>
        <c:crosses val="autoZero"/>
        <c:auto val="1"/>
        <c:lblOffset val="100"/>
        <c:tickLblSkip val="1"/>
        <c:noMultiLvlLbl val="0"/>
      </c:catAx>
      <c:valAx>
        <c:axId val="39005089"/>
        <c:scaling>
          <c:orientation val="minMax"/>
        </c:scaling>
        <c:axPos val="l"/>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FF0000"/>
                </a:solidFill>
              </a:defRPr>
            </a:pPr>
          </a:p>
        </c:txPr>
        <c:crossAx val="26703520"/>
        <c:crosses val="max"/>
        <c:crossBetween val="between"/>
        <c:dispUnits/>
        <c:majorUnit val="0.010000000000000002"/>
        <c:minorUnit val="0.005000000000000001"/>
      </c:valAx>
      <c:spPr>
        <a:solidFill>
          <a:srgbClr val="FFFFFF"/>
        </a:solidFill>
        <a:ln w="3175">
          <a:noFill/>
        </a:ln>
      </c:spPr>
    </c:plotArea>
    <c:legend>
      <c:legendPos val="r"/>
      <c:layout>
        <c:manualLayout>
          <c:xMode val="edge"/>
          <c:yMode val="edge"/>
          <c:x val="0.14925"/>
          <c:y val="0.53675"/>
          <c:w val="0.36"/>
          <c:h val="0.18625"/>
        </c:manualLayout>
      </c:layout>
      <c:overlay val="0"/>
      <c:spPr>
        <a:solidFill>
          <a:srgbClr val="F2F2F2"/>
        </a:solidFill>
        <a:ln w="12700">
          <a:solidFill>
            <a:srgbClr val="000000"/>
          </a:solid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2"/>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25"/>
          <c:y val="0.08"/>
          <c:w val="0.96475"/>
          <c:h val="0.9255"/>
        </c:manualLayout>
      </c:layout>
      <c:barChart>
        <c:barDir val="col"/>
        <c:grouping val="clustered"/>
        <c:varyColors val="0"/>
        <c:ser>
          <c:idx val="0"/>
          <c:order val="0"/>
          <c:tx>
            <c:strRef>
              <c:f>'1900-2023'!$L$4</c:f>
              <c:strCache>
                <c:ptCount val="1"/>
                <c:pt idx="0">
                  <c:v>U.S. % Annual Population Growth</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'1900-2023'!$C$54:$C$127</c:f>
              <c:numCache/>
            </c:numRef>
          </c:cat>
          <c:val>
            <c:numRef>
              <c:f>'1900-2023'!$L$54:$L$127</c:f>
              <c:numCache/>
            </c:numRef>
          </c:val>
        </c:ser>
        <c:overlap val="20"/>
        <c:gapWidth val="48"/>
        <c:axId val="15501482"/>
        <c:axId val="5295611"/>
      </c:barChart>
      <c:catAx>
        <c:axId val="15501482"/>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95611"/>
        <c:crosses val="autoZero"/>
        <c:auto val="1"/>
        <c:lblOffset val="100"/>
        <c:tickLblSkip val="5"/>
        <c:tickMarkSkip val="4"/>
        <c:noMultiLvlLbl val="0"/>
      </c:catAx>
      <c:valAx>
        <c:axId val="52956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550148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676275</xdr:colOff>
      <xdr:row>122</xdr:row>
      <xdr:rowOff>0</xdr:rowOff>
    </xdr:from>
    <xdr:to>
      <xdr:col>17</xdr:col>
      <xdr:colOff>323850</xdr:colOff>
      <xdr:row>134</xdr:row>
      <xdr:rowOff>0</xdr:rowOff>
    </xdr:to>
    <xdr:graphicFrame>
      <xdr:nvGraphicFramePr>
        <xdr:cNvPr id="1" name="Chart 4"/>
        <xdr:cNvGraphicFramePr/>
      </xdr:nvGraphicFramePr>
      <xdr:xfrm>
        <a:off x="12639675" y="23241000"/>
        <a:ext cx="3657600" cy="2286000"/>
      </xdr:xfrm>
      <a:graphic>
        <a:graphicData uri="http://schemas.openxmlformats.org/drawingml/2006/chart">
          <c:chart xmlns:c="http://schemas.openxmlformats.org/drawingml/2006/chart" r:id="rId1"/>
        </a:graphicData>
      </a:graphic>
    </xdr:graphicFrame>
    <xdr:clientData/>
  </xdr:twoCellAnchor>
  <xdr:twoCellAnchor>
    <xdr:from>
      <xdr:col>13</xdr:col>
      <xdr:colOff>323850</xdr:colOff>
      <xdr:row>98</xdr:row>
      <xdr:rowOff>161925</xdr:rowOff>
    </xdr:from>
    <xdr:to>
      <xdr:col>19</xdr:col>
      <xdr:colOff>219075</xdr:colOff>
      <xdr:row>120</xdr:row>
      <xdr:rowOff>38100</xdr:rowOff>
    </xdr:to>
    <xdr:graphicFrame>
      <xdr:nvGraphicFramePr>
        <xdr:cNvPr id="2" name="Chart 1"/>
        <xdr:cNvGraphicFramePr/>
      </xdr:nvGraphicFramePr>
      <xdr:xfrm>
        <a:off x="12287250" y="18830925"/>
        <a:ext cx="5943600" cy="4067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35"/>
  <sheetViews>
    <sheetView zoomScalePageLayoutView="0" workbookViewId="0" topLeftCell="B1">
      <pane ySplit="5" topLeftCell="A114" activePane="bottomLeft" state="frozen"/>
      <selection pane="topLeft" activeCell="A1" sqref="A1"/>
      <selection pane="bottomLeft" activeCell="F140" sqref="F140"/>
    </sheetView>
  </sheetViews>
  <sheetFormatPr defaultColWidth="9.140625" defaultRowHeight="15"/>
  <cols>
    <col min="1" max="1" width="9.140625" style="53" customWidth="1"/>
    <col min="2" max="2" width="13.28125" style="0" bestFit="1" customWidth="1"/>
    <col min="3" max="3" width="5.00390625" style="0" bestFit="1" customWidth="1"/>
    <col min="4" max="4" width="14.57421875" style="0" bestFit="1" customWidth="1"/>
    <col min="5" max="5" width="15.28125" style="0" bestFit="1" customWidth="1"/>
    <col min="6" max="6" width="19.140625" style="0" bestFit="1" customWidth="1"/>
    <col min="7" max="9" width="15.28125" style="0" bestFit="1" customWidth="1"/>
    <col min="10" max="10" width="14.28125" style="0" bestFit="1" customWidth="1"/>
    <col min="11" max="11" width="14.28125" style="53" customWidth="1"/>
    <col min="12" max="14" width="14.28125" style="0" bestFit="1" customWidth="1"/>
    <col min="15" max="19" width="15.28125" style="0" bestFit="1" customWidth="1"/>
    <col min="20" max="94" width="16.28125" style="0" bestFit="1" customWidth="1"/>
    <col min="95" max="97" width="12.57421875" style="0" bestFit="1" customWidth="1"/>
    <col min="98" max="98" width="12.28125" style="0" bestFit="1" customWidth="1"/>
    <col min="99" max="103" width="12.57421875" style="0" bestFit="1" customWidth="1"/>
    <col min="104" max="104" width="12.28125" style="0" bestFit="1" customWidth="1"/>
    <col min="105" max="114" width="11.140625" style="0" bestFit="1" customWidth="1"/>
    <col min="115" max="119" width="10.8515625" style="0" bestFit="1" customWidth="1"/>
  </cols>
  <sheetData>
    <row r="1" ht="15">
      <c r="I1" s="12" t="s">
        <v>53</v>
      </c>
    </row>
    <row r="2" ht="15">
      <c r="D2" s="1"/>
    </row>
    <row r="3" spans="2:9" ht="15">
      <c r="B3" t="s">
        <v>60</v>
      </c>
      <c r="C3" s="9"/>
      <c r="D3" s="9" t="s">
        <v>30</v>
      </c>
      <c r="E3" s="9" t="s">
        <v>27</v>
      </c>
      <c r="F3" s="9" t="s">
        <v>26</v>
      </c>
      <c r="I3" s="12" t="s">
        <v>54</v>
      </c>
    </row>
    <row r="4" spans="1:12" ht="15">
      <c r="A4" s="14">
        <f aca="true" t="shared" si="0" ref="A4:A67">D4-B4</f>
        <v>0</v>
      </c>
      <c r="B4" s="10">
        <v>2231000</v>
      </c>
      <c r="C4" s="9">
        <v>1900</v>
      </c>
      <c r="D4" s="10">
        <v>2231000</v>
      </c>
      <c r="E4" s="74">
        <v>76094000</v>
      </c>
      <c r="F4" s="17">
        <f aca="true" t="shared" si="1" ref="F4:F35">D4/E4</f>
        <v>0.02931900018398297</v>
      </c>
      <c r="K4" s="53" t="s">
        <v>55</v>
      </c>
      <c r="L4" t="s">
        <v>56</v>
      </c>
    </row>
    <row r="5" spans="1:13" ht="15">
      <c r="A5" s="14">
        <f t="shared" si="0"/>
        <v>0</v>
      </c>
      <c r="B5" s="10">
        <v>2227000</v>
      </c>
      <c r="C5" s="9">
        <v>1901</v>
      </c>
      <c r="D5" s="10">
        <v>2227000</v>
      </c>
      <c r="E5" s="74">
        <v>77584000</v>
      </c>
      <c r="F5" s="17">
        <f t="shared" si="1"/>
        <v>0.028704372035471232</v>
      </c>
      <c r="K5" s="21">
        <f aca="true" t="shared" si="2" ref="K5:K68">E5-E4</f>
        <v>1490000</v>
      </c>
      <c r="L5" s="63">
        <f aca="true" t="shared" si="3" ref="L5:L68">E5/E4-1</f>
        <v>0.019581044497595013</v>
      </c>
      <c r="M5" s="63">
        <f aca="true" t="shared" si="4" ref="M5:M68">D5/D4-1</f>
        <v>-0.0017929179740027168</v>
      </c>
    </row>
    <row r="6" spans="1:13" ht="15">
      <c r="A6" s="14">
        <f t="shared" si="0"/>
        <v>0</v>
      </c>
      <c r="B6" s="10">
        <v>2222000</v>
      </c>
      <c r="C6" s="9">
        <v>1902</v>
      </c>
      <c r="D6" s="10">
        <v>2222000</v>
      </c>
      <c r="E6" s="74">
        <v>79163000</v>
      </c>
      <c r="F6" s="17">
        <f t="shared" si="1"/>
        <v>0.02806866844359107</v>
      </c>
      <c r="K6" s="21">
        <f t="shared" si="2"/>
        <v>1579000</v>
      </c>
      <c r="L6" s="63">
        <f t="shared" si="3"/>
        <v>0.0203521344607136</v>
      </c>
      <c r="M6" s="63">
        <f t="shared" si="4"/>
        <v>-0.0022451728783116076</v>
      </c>
    </row>
    <row r="7" spans="1:13" ht="15">
      <c r="A7" s="14">
        <f t="shared" si="0"/>
        <v>0</v>
      </c>
      <c r="B7" s="10">
        <v>2217000</v>
      </c>
      <c r="C7" s="9">
        <v>1903</v>
      </c>
      <c r="D7" s="10">
        <v>2217000</v>
      </c>
      <c r="E7" s="74">
        <v>80632000</v>
      </c>
      <c r="F7" s="17">
        <f t="shared" si="1"/>
        <v>0.02749528723087608</v>
      </c>
      <c r="K7" s="21">
        <f t="shared" si="2"/>
        <v>1469000</v>
      </c>
      <c r="L7" s="63">
        <f t="shared" si="3"/>
        <v>0.018556648939529907</v>
      </c>
      <c r="M7" s="63">
        <f t="shared" si="4"/>
        <v>-0.0022502250225022724</v>
      </c>
    </row>
    <row r="8" spans="1:13" ht="15">
      <c r="A8" s="14">
        <f t="shared" si="0"/>
        <v>0</v>
      </c>
      <c r="B8" s="10">
        <v>2212000</v>
      </c>
      <c r="C8" s="9">
        <v>1904</v>
      </c>
      <c r="D8" s="10">
        <v>2212000</v>
      </c>
      <c r="E8" s="74">
        <v>82166000</v>
      </c>
      <c r="F8" s="17">
        <f t="shared" si="1"/>
        <v>0.02692111092179247</v>
      </c>
      <c r="K8" s="21">
        <f t="shared" si="2"/>
        <v>1534000</v>
      </c>
      <c r="L8" s="63">
        <f t="shared" si="3"/>
        <v>0.01902470483182861</v>
      </c>
      <c r="M8" s="63">
        <f t="shared" si="4"/>
        <v>-0.002255299954894041</v>
      </c>
    </row>
    <row r="9" spans="1:13" ht="15">
      <c r="A9" s="14">
        <f t="shared" si="0"/>
        <v>0</v>
      </c>
      <c r="B9" s="10">
        <v>2211000</v>
      </c>
      <c r="C9" s="9">
        <v>1905</v>
      </c>
      <c r="D9" s="10">
        <v>2211000</v>
      </c>
      <c r="E9" s="74">
        <v>83822000</v>
      </c>
      <c r="F9" s="17">
        <f t="shared" si="1"/>
        <v>0.02637732337572475</v>
      </c>
      <c r="K9" s="21">
        <f t="shared" si="2"/>
        <v>1656000</v>
      </c>
      <c r="L9" s="63">
        <f t="shared" si="3"/>
        <v>0.020154321738918846</v>
      </c>
      <c r="M9" s="63">
        <f t="shared" si="4"/>
        <v>-0.00045207956600357146</v>
      </c>
    </row>
    <row r="10" spans="1:13" ht="15">
      <c r="A10" s="14">
        <f t="shared" si="0"/>
        <v>0</v>
      </c>
      <c r="B10" s="10">
        <v>2214000</v>
      </c>
      <c r="C10" s="9">
        <v>1906</v>
      </c>
      <c r="D10" s="10">
        <v>2214000</v>
      </c>
      <c r="E10" s="74">
        <v>85450000</v>
      </c>
      <c r="F10" s="17">
        <f t="shared" si="1"/>
        <v>0.02590988882387361</v>
      </c>
      <c r="K10" s="21">
        <f t="shared" si="2"/>
        <v>1628000</v>
      </c>
      <c r="L10" s="63">
        <f t="shared" si="3"/>
        <v>0.019422108754264977</v>
      </c>
      <c r="M10" s="63">
        <f t="shared" si="4"/>
        <v>0.0013568521031208647</v>
      </c>
    </row>
    <row r="11" spans="1:13" ht="15">
      <c r="A11" s="14">
        <f t="shared" si="0"/>
        <v>0</v>
      </c>
      <c r="B11" s="10">
        <v>2217000</v>
      </c>
      <c r="C11" s="9">
        <v>1907</v>
      </c>
      <c r="D11" s="10">
        <v>2217000</v>
      </c>
      <c r="E11" s="74">
        <v>87008000</v>
      </c>
      <c r="F11" s="17">
        <f t="shared" si="1"/>
        <v>0.02548041559396837</v>
      </c>
      <c r="K11" s="21">
        <f t="shared" si="2"/>
        <v>1558000</v>
      </c>
      <c r="L11" s="63">
        <f t="shared" si="3"/>
        <v>0.01823288472791096</v>
      </c>
      <c r="M11" s="63">
        <f t="shared" si="4"/>
        <v>0.0013550135501354532</v>
      </c>
    </row>
    <row r="12" spans="1:13" ht="15">
      <c r="A12" s="14">
        <f t="shared" si="0"/>
        <v>0</v>
      </c>
      <c r="B12" s="10">
        <v>2220000</v>
      </c>
      <c r="C12" s="9">
        <v>1908</v>
      </c>
      <c r="D12" s="10">
        <v>2220000</v>
      </c>
      <c r="E12" s="74">
        <v>88710000</v>
      </c>
      <c r="F12" s="17">
        <f t="shared" si="1"/>
        <v>0.025025363544132567</v>
      </c>
      <c r="K12" s="21">
        <f t="shared" si="2"/>
        <v>1702000</v>
      </c>
      <c r="L12" s="63">
        <f t="shared" si="3"/>
        <v>0.019561419639573474</v>
      </c>
      <c r="M12" s="63">
        <f t="shared" si="4"/>
        <v>0.0013531799729364913</v>
      </c>
    </row>
    <row r="13" spans="1:13" ht="15">
      <c r="A13" s="14">
        <f t="shared" si="0"/>
        <v>0</v>
      </c>
      <c r="B13" s="10">
        <v>2223000</v>
      </c>
      <c r="C13" s="9">
        <v>1909</v>
      </c>
      <c r="D13" s="10">
        <v>2223000</v>
      </c>
      <c r="E13" s="74">
        <v>90490000</v>
      </c>
      <c r="F13" s="17">
        <f t="shared" si="1"/>
        <v>0.02456625041441043</v>
      </c>
      <c r="K13" s="21">
        <f t="shared" si="2"/>
        <v>1780000</v>
      </c>
      <c r="L13" s="63">
        <f t="shared" si="3"/>
        <v>0.020065381580430586</v>
      </c>
      <c r="M13" s="63">
        <f t="shared" si="4"/>
        <v>0.0013513513513514486</v>
      </c>
    </row>
    <row r="14" spans="1:13" ht="15">
      <c r="A14" s="14">
        <f t="shared" si="0"/>
        <v>0</v>
      </c>
      <c r="B14" s="10">
        <v>2228000</v>
      </c>
      <c r="C14" s="9">
        <v>1910</v>
      </c>
      <c r="D14" s="10">
        <v>2228000</v>
      </c>
      <c r="E14" s="74">
        <v>92407000</v>
      </c>
      <c r="F14" s="17">
        <f t="shared" si="1"/>
        <v>0.024110727542285756</v>
      </c>
      <c r="K14" s="21">
        <f t="shared" si="2"/>
        <v>1917000</v>
      </c>
      <c r="L14" s="63">
        <f t="shared" si="3"/>
        <v>0.02118466128854024</v>
      </c>
      <c r="M14" s="63">
        <f t="shared" si="4"/>
        <v>0.002249212775528475</v>
      </c>
    </row>
    <row r="15" spans="1:13" ht="15">
      <c r="A15" s="14">
        <f t="shared" si="0"/>
        <v>0</v>
      </c>
      <c r="B15" s="10">
        <v>2249000</v>
      </c>
      <c r="C15" s="9">
        <v>1911</v>
      </c>
      <c r="D15" s="10">
        <v>2249000</v>
      </c>
      <c r="E15" s="74">
        <v>93863000</v>
      </c>
      <c r="F15" s="17">
        <f t="shared" si="1"/>
        <v>0.023960453000649883</v>
      </c>
      <c r="K15" s="21">
        <f t="shared" si="2"/>
        <v>1456000</v>
      </c>
      <c r="L15" s="63">
        <f t="shared" si="3"/>
        <v>0.01575638209226571</v>
      </c>
      <c r="M15" s="63">
        <f t="shared" si="4"/>
        <v>0.009425493716337607</v>
      </c>
    </row>
    <row r="16" spans="1:13" ht="15">
      <c r="A16" s="14">
        <f t="shared" si="0"/>
        <v>0</v>
      </c>
      <c r="B16" s="10">
        <v>2279000</v>
      </c>
      <c r="C16" s="9">
        <v>1912</v>
      </c>
      <c r="D16" s="10">
        <v>2279000</v>
      </c>
      <c r="E16" s="74">
        <v>95335000</v>
      </c>
      <c r="F16" s="17">
        <f t="shared" si="1"/>
        <v>0.02390517648292862</v>
      </c>
      <c r="K16" s="21">
        <f t="shared" si="2"/>
        <v>1472000</v>
      </c>
      <c r="L16" s="63">
        <f t="shared" si="3"/>
        <v>0.01568243077677045</v>
      </c>
      <c r="M16" s="63">
        <f t="shared" si="4"/>
        <v>0.013339261894175225</v>
      </c>
    </row>
    <row r="17" spans="1:13" ht="15">
      <c r="A17" s="14">
        <f t="shared" si="0"/>
        <v>0</v>
      </c>
      <c r="B17" s="10">
        <v>2305000</v>
      </c>
      <c r="C17" s="9">
        <v>1913</v>
      </c>
      <c r="D17" s="10">
        <v>2305000</v>
      </c>
      <c r="E17" s="74">
        <v>97225000</v>
      </c>
      <c r="F17" s="17">
        <f t="shared" si="1"/>
        <v>0.02370789406016971</v>
      </c>
      <c r="K17" s="21">
        <f t="shared" si="2"/>
        <v>1890000</v>
      </c>
      <c r="L17" s="63">
        <f t="shared" si="3"/>
        <v>0.01982482823726861</v>
      </c>
      <c r="M17" s="63">
        <f t="shared" si="4"/>
        <v>0.011408512505484802</v>
      </c>
    </row>
    <row r="18" spans="1:13" ht="15">
      <c r="A18" s="14">
        <f t="shared" si="0"/>
        <v>0</v>
      </c>
      <c r="B18" s="10">
        <v>2338000</v>
      </c>
      <c r="C18" s="9">
        <v>1914</v>
      </c>
      <c r="D18" s="10">
        <v>2338000</v>
      </c>
      <c r="E18" s="74">
        <v>99111000</v>
      </c>
      <c r="F18" s="17">
        <f t="shared" si="1"/>
        <v>0.02358971254452079</v>
      </c>
      <c r="K18" s="21">
        <f t="shared" si="2"/>
        <v>1886000</v>
      </c>
      <c r="L18" s="63">
        <f t="shared" si="3"/>
        <v>0.01939830290563127</v>
      </c>
      <c r="M18" s="63">
        <f t="shared" si="4"/>
        <v>0.014316702819956673</v>
      </c>
    </row>
    <row r="19" spans="1:13" ht="15">
      <c r="A19" s="14">
        <f t="shared" si="0"/>
        <v>0</v>
      </c>
      <c r="B19" s="10">
        <v>2366000</v>
      </c>
      <c r="C19" s="9">
        <v>1915</v>
      </c>
      <c r="D19" s="10">
        <v>2366000</v>
      </c>
      <c r="E19" s="74">
        <v>100546000</v>
      </c>
      <c r="F19" s="17">
        <f t="shared" si="1"/>
        <v>0.02353151791219939</v>
      </c>
      <c r="K19" s="21">
        <f t="shared" si="2"/>
        <v>1435000</v>
      </c>
      <c r="L19" s="63">
        <f t="shared" si="3"/>
        <v>0.014478715783313723</v>
      </c>
      <c r="M19" s="63">
        <f t="shared" si="4"/>
        <v>0.011976047904191711</v>
      </c>
    </row>
    <row r="20" spans="1:13" ht="15">
      <c r="A20" s="14">
        <f t="shared" si="0"/>
        <v>0</v>
      </c>
      <c r="B20" s="10">
        <v>2376000</v>
      </c>
      <c r="C20" s="9">
        <v>1916</v>
      </c>
      <c r="D20" s="10">
        <v>2376000</v>
      </c>
      <c r="E20" s="74">
        <v>101961000</v>
      </c>
      <c r="F20" s="17">
        <f t="shared" si="1"/>
        <v>0.023303027628210786</v>
      </c>
      <c r="K20" s="21">
        <f t="shared" si="2"/>
        <v>1415000</v>
      </c>
      <c r="L20" s="63">
        <f t="shared" si="3"/>
        <v>0.014073160543432772</v>
      </c>
      <c r="M20" s="63">
        <f t="shared" si="4"/>
        <v>0.004226542688081203</v>
      </c>
    </row>
    <row r="21" spans="1:13" ht="15">
      <c r="A21" s="14">
        <f t="shared" si="0"/>
        <v>0</v>
      </c>
      <c r="B21" s="10">
        <v>2382000</v>
      </c>
      <c r="C21" s="9">
        <v>1917</v>
      </c>
      <c r="D21" s="10">
        <v>2382000</v>
      </c>
      <c r="E21" s="74">
        <v>103268000</v>
      </c>
      <c r="F21" s="17">
        <f t="shared" si="1"/>
        <v>0.023066196692102102</v>
      </c>
      <c r="K21" s="21">
        <f t="shared" si="2"/>
        <v>1307000</v>
      </c>
      <c r="L21" s="63">
        <f t="shared" si="3"/>
        <v>0.012818626729828031</v>
      </c>
      <c r="M21" s="63">
        <f t="shared" si="4"/>
        <v>0.002525252525252597</v>
      </c>
    </row>
    <row r="22" spans="1:13" ht="15">
      <c r="A22" s="14">
        <f t="shared" si="0"/>
        <v>0</v>
      </c>
      <c r="B22" s="10">
        <v>2351000</v>
      </c>
      <c r="C22" s="9">
        <v>1918</v>
      </c>
      <c r="D22" s="10">
        <v>2351000</v>
      </c>
      <c r="E22" s="74">
        <v>103208000</v>
      </c>
      <c r="F22" s="17">
        <f t="shared" si="1"/>
        <v>0.02277924191923107</v>
      </c>
      <c r="K22" s="21">
        <f t="shared" si="2"/>
        <v>-60000</v>
      </c>
      <c r="L22" s="63">
        <f t="shared" si="3"/>
        <v>-0.0005810125111360698</v>
      </c>
      <c r="M22" s="63">
        <f t="shared" si="4"/>
        <v>-0.01301427371956343</v>
      </c>
    </row>
    <row r="23" spans="1:13" ht="15">
      <c r="A23" s="14">
        <f t="shared" si="0"/>
        <v>0</v>
      </c>
      <c r="B23" s="10">
        <v>2379000</v>
      </c>
      <c r="C23" s="9">
        <v>1919</v>
      </c>
      <c r="D23" s="10">
        <v>2379000</v>
      </c>
      <c r="E23" s="74">
        <v>104514000</v>
      </c>
      <c r="F23" s="17">
        <f t="shared" si="1"/>
        <v>0.02276250071760721</v>
      </c>
      <c r="K23" s="21">
        <f t="shared" si="2"/>
        <v>1306000</v>
      </c>
      <c r="L23" s="63">
        <f t="shared" si="3"/>
        <v>0.012654057824974752</v>
      </c>
      <c r="M23" s="63">
        <f t="shared" si="4"/>
        <v>0.011909825606124969</v>
      </c>
    </row>
    <row r="24" spans="1:13" ht="15">
      <c r="A24" s="14">
        <f t="shared" si="0"/>
        <v>0</v>
      </c>
      <c r="B24" s="10">
        <v>2400000</v>
      </c>
      <c r="C24" s="9">
        <v>1920</v>
      </c>
      <c r="D24" s="10">
        <v>2400000</v>
      </c>
      <c r="E24" s="74">
        <v>106461000</v>
      </c>
      <c r="F24" s="17">
        <f t="shared" si="1"/>
        <v>0.022543466621579734</v>
      </c>
      <c r="K24" s="21">
        <f t="shared" si="2"/>
        <v>1947000</v>
      </c>
      <c r="L24" s="63">
        <f t="shared" si="3"/>
        <v>0.01862908318502776</v>
      </c>
      <c r="M24" s="63">
        <f t="shared" si="4"/>
        <v>0.008827238335435084</v>
      </c>
    </row>
    <row r="25" spans="1:13" ht="15">
      <c r="A25" s="14">
        <f t="shared" si="0"/>
        <v>0</v>
      </c>
      <c r="B25" s="10">
        <v>2407000</v>
      </c>
      <c r="C25" s="9">
        <v>1921</v>
      </c>
      <c r="D25" s="10">
        <v>2407000</v>
      </c>
      <c r="E25" s="74">
        <v>108538000</v>
      </c>
      <c r="F25" s="17">
        <f t="shared" si="1"/>
        <v>0.022176564889716043</v>
      </c>
      <c r="K25" s="21">
        <f t="shared" si="2"/>
        <v>2077000</v>
      </c>
      <c r="L25" s="63">
        <f t="shared" si="3"/>
        <v>0.019509491738758822</v>
      </c>
      <c r="M25" s="63">
        <f t="shared" si="4"/>
        <v>0.0029166666666666785</v>
      </c>
    </row>
    <row r="26" spans="1:13" ht="15">
      <c r="A26" s="14">
        <f t="shared" si="0"/>
        <v>0</v>
      </c>
      <c r="B26" s="10">
        <v>2428000</v>
      </c>
      <c r="C26" s="9">
        <v>1922</v>
      </c>
      <c r="D26" s="10">
        <v>2428000</v>
      </c>
      <c r="E26" s="74">
        <v>110049000</v>
      </c>
      <c r="F26" s="17">
        <f t="shared" si="1"/>
        <v>0.022062899253968687</v>
      </c>
      <c r="K26" s="21">
        <f t="shared" si="2"/>
        <v>1511000</v>
      </c>
      <c r="L26" s="63">
        <f t="shared" si="3"/>
        <v>0.013921391586356746</v>
      </c>
      <c r="M26" s="63">
        <f t="shared" si="4"/>
        <v>0.008724553385957678</v>
      </c>
    </row>
    <row r="27" spans="1:13" ht="15">
      <c r="A27" s="14">
        <f t="shared" si="0"/>
        <v>0</v>
      </c>
      <c r="B27" s="10">
        <v>2425000</v>
      </c>
      <c r="C27" s="9">
        <v>1923</v>
      </c>
      <c r="D27" s="10">
        <v>2425000</v>
      </c>
      <c r="E27" s="74">
        <v>111947000</v>
      </c>
      <c r="F27" s="17">
        <f t="shared" si="1"/>
        <v>0.0216620364994149</v>
      </c>
      <c r="K27" s="21">
        <f t="shared" si="2"/>
        <v>1898000</v>
      </c>
      <c r="L27" s="63">
        <f t="shared" si="3"/>
        <v>0.01724686276113374</v>
      </c>
      <c r="M27" s="63">
        <f t="shared" si="4"/>
        <v>-0.0012355848434926209</v>
      </c>
    </row>
    <row r="28" spans="1:13" ht="15">
      <c r="A28" s="14">
        <f t="shared" si="0"/>
        <v>0</v>
      </c>
      <c r="B28" s="10">
        <v>2420000</v>
      </c>
      <c r="C28" s="9">
        <v>1924</v>
      </c>
      <c r="D28" s="10">
        <v>2420000</v>
      </c>
      <c r="E28" s="74">
        <v>114109000</v>
      </c>
      <c r="F28" s="17">
        <f t="shared" si="1"/>
        <v>0.021207792549229245</v>
      </c>
      <c r="K28" s="21">
        <f t="shared" si="2"/>
        <v>2162000</v>
      </c>
      <c r="L28" s="63">
        <f t="shared" si="3"/>
        <v>0.01931271047906602</v>
      </c>
      <c r="M28" s="63">
        <f t="shared" si="4"/>
        <v>-0.0020618556701030855</v>
      </c>
    </row>
    <row r="29" spans="1:13" ht="15">
      <c r="A29" s="14">
        <f t="shared" si="0"/>
        <v>0</v>
      </c>
      <c r="B29" s="10">
        <v>2427000</v>
      </c>
      <c r="C29" s="9">
        <v>1925</v>
      </c>
      <c r="D29" s="10">
        <v>2427000</v>
      </c>
      <c r="E29" s="74">
        <v>115829000</v>
      </c>
      <c r="F29" s="17">
        <f t="shared" si="1"/>
        <v>0.020953301850141156</v>
      </c>
      <c r="K29" s="21">
        <f t="shared" si="2"/>
        <v>1720000</v>
      </c>
      <c r="L29" s="63">
        <f t="shared" si="3"/>
        <v>0.015073307101105105</v>
      </c>
      <c r="M29" s="63">
        <f t="shared" si="4"/>
        <v>0.002892561983470987</v>
      </c>
    </row>
    <row r="30" spans="1:13" ht="15">
      <c r="A30" s="14">
        <f t="shared" si="0"/>
        <v>0</v>
      </c>
      <c r="B30" s="10">
        <v>2432000</v>
      </c>
      <c r="C30" s="9">
        <v>1926</v>
      </c>
      <c r="D30" s="10">
        <v>2432000</v>
      </c>
      <c r="E30" s="74">
        <v>117397000</v>
      </c>
      <c r="F30" s="17">
        <f t="shared" si="1"/>
        <v>0.020716031925858414</v>
      </c>
      <c r="K30" s="21">
        <f t="shared" si="2"/>
        <v>1568000</v>
      </c>
      <c r="L30" s="63">
        <f t="shared" si="3"/>
        <v>0.013537197074998453</v>
      </c>
      <c r="M30" s="63">
        <f t="shared" si="4"/>
        <v>0.0020601565718993964</v>
      </c>
    </row>
    <row r="31" spans="1:13" ht="15">
      <c r="A31" s="14">
        <f t="shared" si="0"/>
        <v>0</v>
      </c>
      <c r="B31" s="10">
        <v>2441000</v>
      </c>
      <c r="C31" s="9">
        <v>1927</v>
      </c>
      <c r="D31" s="10">
        <v>2441000</v>
      </c>
      <c r="E31" s="74">
        <v>119035000</v>
      </c>
      <c r="F31" s="17">
        <f t="shared" si="1"/>
        <v>0.020506573696811862</v>
      </c>
      <c r="K31" s="21">
        <f t="shared" si="2"/>
        <v>1638000</v>
      </c>
      <c r="L31" s="63">
        <f t="shared" si="3"/>
        <v>0.013952656371116756</v>
      </c>
      <c r="M31" s="63">
        <f t="shared" si="4"/>
        <v>0.0037006578947369473</v>
      </c>
    </row>
    <row r="32" spans="1:13" ht="15">
      <c r="A32" s="14">
        <f t="shared" si="0"/>
        <v>0</v>
      </c>
      <c r="B32" s="10">
        <v>2450000</v>
      </c>
      <c r="C32" s="9">
        <v>1928</v>
      </c>
      <c r="D32" s="10">
        <v>2450000</v>
      </c>
      <c r="E32" s="74">
        <v>120509000</v>
      </c>
      <c r="F32" s="17">
        <f t="shared" si="1"/>
        <v>0.020330431751985328</v>
      </c>
      <c r="K32" s="21">
        <f t="shared" si="2"/>
        <v>1474000</v>
      </c>
      <c r="L32" s="63">
        <f t="shared" si="3"/>
        <v>0.012382912588734474</v>
      </c>
      <c r="M32" s="63">
        <f t="shared" si="4"/>
        <v>0.0036870135190496534</v>
      </c>
    </row>
    <row r="33" spans="1:13" ht="15">
      <c r="A33" s="14">
        <f t="shared" si="0"/>
        <v>0</v>
      </c>
      <c r="B33" s="10">
        <v>2460000</v>
      </c>
      <c r="C33" s="9">
        <v>1929</v>
      </c>
      <c r="D33" s="10">
        <v>2460000</v>
      </c>
      <c r="E33" s="74">
        <v>121767000</v>
      </c>
      <c r="F33" s="17">
        <f t="shared" si="1"/>
        <v>0.02020251792357535</v>
      </c>
      <c r="K33" s="21">
        <f t="shared" si="2"/>
        <v>1258000</v>
      </c>
      <c r="L33" s="63">
        <f t="shared" si="3"/>
        <v>0.010439054344488774</v>
      </c>
      <c r="M33" s="63">
        <f t="shared" si="4"/>
        <v>0.004081632653061273</v>
      </c>
    </row>
    <row r="34" spans="1:13" ht="15">
      <c r="A34" s="14">
        <f t="shared" si="0"/>
        <v>0</v>
      </c>
      <c r="B34" s="10">
        <v>2475000</v>
      </c>
      <c r="C34" s="9">
        <v>1930</v>
      </c>
      <c r="D34" s="10">
        <v>2475000</v>
      </c>
      <c r="E34" s="74">
        <v>123076741</v>
      </c>
      <c r="F34" s="17">
        <f t="shared" si="1"/>
        <v>0.020109404749350652</v>
      </c>
      <c r="K34" s="21">
        <f t="shared" si="2"/>
        <v>1309741</v>
      </c>
      <c r="L34" s="63">
        <f t="shared" si="3"/>
        <v>0.01075612440152085</v>
      </c>
      <c r="M34" s="63">
        <f t="shared" si="4"/>
        <v>0.0060975609756097615</v>
      </c>
    </row>
    <row r="35" spans="1:13" ht="15">
      <c r="A35" s="14">
        <f t="shared" si="0"/>
        <v>0</v>
      </c>
      <c r="B35" s="10">
        <v>2482000</v>
      </c>
      <c r="C35" s="9">
        <v>1931</v>
      </c>
      <c r="D35" s="10">
        <v>2482000</v>
      </c>
      <c r="E35" s="74">
        <v>124039648</v>
      </c>
      <c r="F35" s="17">
        <f t="shared" si="1"/>
        <v>0.020009731082113357</v>
      </c>
      <c r="K35" s="21">
        <f t="shared" si="2"/>
        <v>962907</v>
      </c>
      <c r="L35" s="63">
        <f t="shared" si="3"/>
        <v>0.007823630949084004</v>
      </c>
      <c r="M35" s="63">
        <f t="shared" si="4"/>
        <v>0.0028282828282828465</v>
      </c>
    </row>
    <row r="36" spans="1:13" ht="15">
      <c r="A36" s="14">
        <f t="shared" si="0"/>
        <v>0</v>
      </c>
      <c r="B36" s="10">
        <v>2489000</v>
      </c>
      <c r="C36" s="9">
        <v>1932</v>
      </c>
      <c r="D36" s="10">
        <v>2489000</v>
      </c>
      <c r="E36" s="74">
        <v>124840471</v>
      </c>
      <c r="F36" s="17">
        <f aca="true" t="shared" si="5" ref="F36:F67">D36/E36</f>
        <v>0.01993744480505845</v>
      </c>
      <c r="K36" s="21">
        <f t="shared" si="2"/>
        <v>800823</v>
      </c>
      <c r="L36" s="63">
        <f t="shared" si="3"/>
        <v>0.006456185686692706</v>
      </c>
      <c r="M36" s="63">
        <f t="shared" si="4"/>
        <v>0.0028203062046736616</v>
      </c>
    </row>
    <row r="37" spans="1:13" ht="15">
      <c r="A37" s="14">
        <f t="shared" si="0"/>
        <v>0</v>
      </c>
      <c r="B37" s="10">
        <v>2495000</v>
      </c>
      <c r="C37" s="9">
        <v>1933</v>
      </c>
      <c r="D37" s="10">
        <v>2495000</v>
      </c>
      <c r="E37" s="74">
        <v>125578763</v>
      </c>
      <c r="F37" s="17">
        <f t="shared" si="5"/>
        <v>0.019868009051817147</v>
      </c>
      <c r="K37" s="21">
        <f t="shared" si="2"/>
        <v>738292</v>
      </c>
      <c r="L37" s="63">
        <f t="shared" si="3"/>
        <v>0.0059138834873508905</v>
      </c>
      <c r="M37" s="63">
        <f t="shared" si="4"/>
        <v>0.0024106066693452277</v>
      </c>
    </row>
    <row r="38" spans="1:13" ht="15">
      <c r="A38" s="14">
        <f t="shared" si="0"/>
        <v>0</v>
      </c>
      <c r="B38" s="10">
        <v>2510000</v>
      </c>
      <c r="C38" s="9">
        <v>1934</v>
      </c>
      <c r="D38" s="10">
        <v>2510000</v>
      </c>
      <c r="E38" s="74">
        <v>126373773</v>
      </c>
      <c r="F38" s="17">
        <f t="shared" si="5"/>
        <v>0.019861716085662805</v>
      </c>
      <c r="K38" s="21">
        <f t="shared" si="2"/>
        <v>795010</v>
      </c>
      <c r="L38" s="63">
        <f t="shared" si="3"/>
        <v>0.006330767886286726</v>
      </c>
      <c r="M38" s="63">
        <f t="shared" si="4"/>
        <v>0.006012024048096087</v>
      </c>
    </row>
    <row r="39" spans="1:13" ht="15">
      <c r="A39" s="14">
        <f t="shared" si="0"/>
        <v>0</v>
      </c>
      <c r="B39" s="10">
        <v>2524000</v>
      </c>
      <c r="C39" s="9">
        <v>1935</v>
      </c>
      <c r="D39" s="10">
        <v>2524000</v>
      </c>
      <c r="E39" s="74">
        <v>127250232</v>
      </c>
      <c r="F39" s="17">
        <f t="shared" si="5"/>
        <v>0.01983493436774245</v>
      </c>
      <c r="K39" s="21">
        <f t="shared" si="2"/>
        <v>876459</v>
      </c>
      <c r="L39" s="63">
        <f t="shared" si="3"/>
        <v>0.006935450126981602</v>
      </c>
      <c r="M39" s="63">
        <f t="shared" si="4"/>
        <v>0.005577689243027928</v>
      </c>
    </row>
    <row r="40" spans="1:13" ht="15">
      <c r="A40" s="14">
        <f t="shared" si="0"/>
        <v>0</v>
      </c>
      <c r="B40" s="10">
        <v>2509000</v>
      </c>
      <c r="C40" s="9">
        <v>1936</v>
      </c>
      <c r="D40" s="10">
        <v>2509000</v>
      </c>
      <c r="E40" s="74">
        <v>128053180</v>
      </c>
      <c r="F40" s="17">
        <f t="shared" si="5"/>
        <v>0.01959342204543456</v>
      </c>
      <c r="K40" s="21">
        <f t="shared" si="2"/>
        <v>802948</v>
      </c>
      <c r="L40" s="63">
        <f t="shared" si="3"/>
        <v>0.006309992425004074</v>
      </c>
      <c r="M40" s="63">
        <f t="shared" si="4"/>
        <v>-0.005942947702060275</v>
      </c>
    </row>
    <row r="41" spans="1:13" ht="15">
      <c r="A41" s="14">
        <f t="shared" si="0"/>
        <v>0</v>
      </c>
      <c r="B41" s="10">
        <v>2498000</v>
      </c>
      <c r="C41" s="9">
        <v>1937</v>
      </c>
      <c r="D41" s="10">
        <v>2498000</v>
      </c>
      <c r="E41" s="74">
        <v>128824829</v>
      </c>
      <c r="F41" s="17">
        <f t="shared" si="5"/>
        <v>0.019390671964330728</v>
      </c>
      <c r="K41" s="21">
        <f t="shared" si="2"/>
        <v>771649</v>
      </c>
      <c r="L41" s="63">
        <f t="shared" si="3"/>
        <v>0.006026004196069135</v>
      </c>
      <c r="M41" s="63">
        <f t="shared" si="4"/>
        <v>-0.004384216819450004</v>
      </c>
    </row>
    <row r="42" spans="1:13" ht="15">
      <c r="A42" s="14">
        <f t="shared" si="0"/>
        <v>0</v>
      </c>
      <c r="B42" s="10">
        <v>2494000</v>
      </c>
      <c r="C42" s="9">
        <v>1938</v>
      </c>
      <c r="D42" s="10">
        <v>2494000</v>
      </c>
      <c r="E42" s="74">
        <v>129824939</v>
      </c>
      <c r="F42" s="17">
        <f t="shared" si="5"/>
        <v>0.019210484666586286</v>
      </c>
      <c r="K42" s="21">
        <f t="shared" si="2"/>
        <v>1000110</v>
      </c>
      <c r="L42" s="63">
        <f t="shared" si="3"/>
        <v>0.007763332641411935</v>
      </c>
      <c r="M42" s="63">
        <f t="shared" si="4"/>
        <v>-0.0016012810248198228</v>
      </c>
    </row>
    <row r="43" spans="1:13" ht="15">
      <c r="A43" s="14">
        <f t="shared" si="0"/>
        <v>0</v>
      </c>
      <c r="B43" s="10">
        <v>2520000</v>
      </c>
      <c r="C43" s="9">
        <v>1939</v>
      </c>
      <c r="D43" s="10">
        <v>2520000</v>
      </c>
      <c r="E43" s="74">
        <v>130879718</v>
      </c>
      <c r="F43" s="17">
        <f t="shared" si="5"/>
        <v>0.019254320214840318</v>
      </c>
      <c r="K43" s="21">
        <f t="shared" si="2"/>
        <v>1054779</v>
      </c>
      <c r="L43" s="63">
        <f t="shared" si="3"/>
        <v>0.008124625423471254</v>
      </c>
      <c r="M43" s="63">
        <f t="shared" si="4"/>
        <v>0.010425020048115519</v>
      </c>
    </row>
    <row r="44" spans="1:13" ht="15">
      <c r="A44" s="14">
        <f t="shared" si="0"/>
        <v>0</v>
      </c>
      <c r="B44" s="10">
        <v>2537000</v>
      </c>
      <c r="C44" s="9">
        <v>1940</v>
      </c>
      <c r="D44" s="10">
        <v>2537000</v>
      </c>
      <c r="E44" s="74">
        <v>132122446</v>
      </c>
      <c r="F44" s="17">
        <f t="shared" si="5"/>
        <v>0.019201884893956626</v>
      </c>
      <c r="K44" s="21">
        <f t="shared" si="2"/>
        <v>1242728</v>
      </c>
      <c r="L44" s="63">
        <f t="shared" si="3"/>
        <v>0.00949519160791601</v>
      </c>
      <c r="M44" s="63">
        <f t="shared" si="4"/>
        <v>0.006746031746031722</v>
      </c>
    </row>
    <row r="45" spans="1:13" ht="15">
      <c r="A45" s="14">
        <f t="shared" si="0"/>
        <v>0</v>
      </c>
      <c r="B45" s="10">
        <v>2491000</v>
      </c>
      <c r="C45" s="9">
        <v>1941</v>
      </c>
      <c r="D45" s="10">
        <v>2491000</v>
      </c>
      <c r="E45" s="74">
        <v>133402471</v>
      </c>
      <c r="F45" s="17">
        <f t="shared" si="5"/>
        <v>0.01867281753724037</v>
      </c>
      <c r="K45" s="21">
        <f t="shared" si="2"/>
        <v>1280025</v>
      </c>
      <c r="L45" s="63">
        <f t="shared" si="3"/>
        <v>0.009688172136928186</v>
      </c>
      <c r="M45" s="63">
        <f t="shared" si="4"/>
        <v>-0.018131651556957062</v>
      </c>
    </row>
    <row r="46" spans="1:13" ht="15">
      <c r="A46" s="14">
        <f t="shared" si="0"/>
        <v>0</v>
      </c>
      <c r="B46" s="10">
        <v>2439000</v>
      </c>
      <c r="C46" s="9">
        <v>1942</v>
      </c>
      <c r="D46" s="10">
        <v>2439000</v>
      </c>
      <c r="E46" s="74">
        <v>134859553</v>
      </c>
      <c r="F46" s="17">
        <f t="shared" si="5"/>
        <v>0.018085481864232488</v>
      </c>
      <c r="K46" s="21">
        <f t="shared" si="2"/>
        <v>1457082</v>
      </c>
      <c r="L46" s="63">
        <f t="shared" si="3"/>
        <v>0.01092245135399339</v>
      </c>
      <c r="M46" s="63">
        <f t="shared" si="4"/>
        <v>-0.020875150541950993</v>
      </c>
    </row>
    <row r="47" spans="1:13" ht="15">
      <c r="A47" s="14">
        <f t="shared" si="0"/>
        <v>0</v>
      </c>
      <c r="B47" s="10">
        <v>2334000</v>
      </c>
      <c r="C47" s="9">
        <v>1943</v>
      </c>
      <c r="D47" s="10">
        <v>2334000</v>
      </c>
      <c r="E47" s="74">
        <v>136739353</v>
      </c>
      <c r="F47" s="17">
        <f t="shared" si="5"/>
        <v>0.017068970627643676</v>
      </c>
      <c r="K47" s="21">
        <f t="shared" si="2"/>
        <v>1879800</v>
      </c>
      <c r="L47" s="63">
        <f t="shared" si="3"/>
        <v>0.013938945800895608</v>
      </c>
      <c r="M47" s="63">
        <f t="shared" si="4"/>
        <v>-0.043050430504305015</v>
      </c>
    </row>
    <row r="48" spans="1:13" ht="15">
      <c r="A48" s="14">
        <f t="shared" si="0"/>
        <v>0</v>
      </c>
      <c r="B48" s="10">
        <v>2301000</v>
      </c>
      <c r="C48" s="9">
        <v>1944</v>
      </c>
      <c r="D48" s="10">
        <v>2301000</v>
      </c>
      <c r="E48" s="74">
        <v>138397345</v>
      </c>
      <c r="F48" s="17">
        <f t="shared" si="5"/>
        <v>0.016626041489451984</v>
      </c>
      <c r="K48" s="21">
        <f t="shared" si="2"/>
        <v>1657992</v>
      </c>
      <c r="L48" s="63">
        <f t="shared" si="3"/>
        <v>0.012125199978092693</v>
      </c>
      <c r="M48" s="63">
        <f t="shared" si="4"/>
        <v>-0.014138817480719768</v>
      </c>
    </row>
    <row r="49" spans="1:13" ht="15">
      <c r="A49" s="14">
        <f t="shared" si="0"/>
        <v>0</v>
      </c>
      <c r="B49" s="10">
        <v>2308000</v>
      </c>
      <c r="C49" s="9">
        <v>1945</v>
      </c>
      <c r="D49" s="10">
        <v>2308000</v>
      </c>
      <c r="E49" s="74">
        <v>139928165</v>
      </c>
      <c r="F49" s="17">
        <f t="shared" si="5"/>
        <v>0.016494177566038975</v>
      </c>
      <c r="K49" s="21">
        <f t="shared" si="2"/>
        <v>1530820</v>
      </c>
      <c r="L49" s="63">
        <f t="shared" si="3"/>
        <v>0.011061050340235967</v>
      </c>
      <c r="M49" s="63">
        <f t="shared" si="4"/>
        <v>0.003042155584528361</v>
      </c>
    </row>
    <row r="50" spans="1:13" ht="15">
      <c r="A50" s="14">
        <f t="shared" si="0"/>
        <v>0</v>
      </c>
      <c r="B50" s="10">
        <v>2467000</v>
      </c>
      <c r="C50" s="9">
        <v>1946</v>
      </c>
      <c r="D50" s="10">
        <v>2467000</v>
      </c>
      <c r="E50" s="74">
        <v>141388566</v>
      </c>
      <c r="F50" s="17">
        <f t="shared" si="5"/>
        <v>0.017448369905668327</v>
      </c>
      <c r="K50" s="21">
        <f t="shared" si="2"/>
        <v>1460401</v>
      </c>
      <c r="L50" s="63">
        <f t="shared" si="3"/>
        <v>0.010436790906248161</v>
      </c>
      <c r="M50" s="63">
        <f t="shared" si="4"/>
        <v>0.0688908145580589</v>
      </c>
    </row>
    <row r="51" spans="1:13" ht="15">
      <c r="A51" s="14">
        <f t="shared" si="0"/>
        <v>0</v>
      </c>
      <c r="B51" s="10">
        <v>2509000</v>
      </c>
      <c r="C51" s="9">
        <v>1947</v>
      </c>
      <c r="D51" s="10">
        <v>2509000</v>
      </c>
      <c r="E51" s="74">
        <v>144126071</v>
      </c>
      <c r="F51" s="17">
        <f t="shared" si="5"/>
        <v>0.017408370203889065</v>
      </c>
      <c r="K51" s="21">
        <f t="shared" si="2"/>
        <v>2737505</v>
      </c>
      <c r="L51" s="63">
        <f t="shared" si="3"/>
        <v>0.019361572703127994</v>
      </c>
      <c r="M51" s="63">
        <f t="shared" si="4"/>
        <v>0.01702472638832586</v>
      </c>
    </row>
    <row r="52" spans="1:13" ht="15">
      <c r="A52" s="14">
        <f t="shared" si="0"/>
        <v>0</v>
      </c>
      <c r="B52" s="10">
        <v>2543000</v>
      </c>
      <c r="C52" s="9">
        <v>1948</v>
      </c>
      <c r="D52" s="10">
        <v>2543000</v>
      </c>
      <c r="E52" s="74">
        <v>146631302</v>
      </c>
      <c r="F52" s="17">
        <f t="shared" si="5"/>
        <v>0.017342818111237942</v>
      </c>
      <c r="K52" s="21">
        <f t="shared" si="2"/>
        <v>2505231</v>
      </c>
      <c r="L52" s="63">
        <f t="shared" si="3"/>
        <v>0.01738221948754859</v>
      </c>
      <c r="M52" s="63">
        <f t="shared" si="4"/>
        <v>0.013551215623754498</v>
      </c>
    </row>
    <row r="53" spans="1:13" ht="15">
      <c r="A53" s="14">
        <f t="shared" si="0"/>
        <v>0</v>
      </c>
      <c r="B53" s="10">
        <v>2578000</v>
      </c>
      <c r="C53" s="9">
        <v>1949</v>
      </c>
      <c r="D53" s="10">
        <v>2578000</v>
      </c>
      <c r="E53" s="74">
        <v>149188130</v>
      </c>
      <c r="F53" s="17">
        <f t="shared" si="5"/>
        <v>0.01728019514689272</v>
      </c>
      <c r="K53" s="21">
        <f t="shared" si="2"/>
        <v>2556828</v>
      </c>
      <c r="L53" s="63">
        <f t="shared" si="3"/>
        <v>0.017437122668391813</v>
      </c>
      <c r="M53" s="63">
        <f t="shared" si="4"/>
        <v>0.013763271726307424</v>
      </c>
    </row>
    <row r="54" spans="1:13" ht="15">
      <c r="A54" s="14">
        <f t="shared" si="0"/>
        <v>0</v>
      </c>
      <c r="B54" s="10">
        <v>2625000</v>
      </c>
      <c r="C54" s="9">
        <v>1950</v>
      </c>
      <c r="D54" s="10">
        <v>2625000</v>
      </c>
      <c r="E54" s="74">
        <v>152271417</v>
      </c>
      <c r="F54" s="17">
        <f t="shared" si="5"/>
        <v>0.017238954307491602</v>
      </c>
      <c r="K54" s="21">
        <f t="shared" si="2"/>
        <v>3083287</v>
      </c>
      <c r="L54" s="63">
        <f t="shared" si="3"/>
        <v>0.020667106692737525</v>
      </c>
      <c r="M54" s="63">
        <f t="shared" si="4"/>
        <v>0.018231186966640722</v>
      </c>
    </row>
    <row r="55" spans="1:13" ht="15">
      <c r="A55" s="14">
        <f t="shared" si="0"/>
        <v>0</v>
      </c>
      <c r="B55" s="10">
        <v>2617000</v>
      </c>
      <c r="C55" s="9">
        <v>1951</v>
      </c>
      <c r="D55" s="10">
        <v>2617000</v>
      </c>
      <c r="E55" s="74">
        <v>154877889</v>
      </c>
      <c r="F55" s="17">
        <f t="shared" si="5"/>
        <v>0.016897182786369203</v>
      </c>
      <c r="K55" s="21">
        <f t="shared" si="2"/>
        <v>2606472</v>
      </c>
      <c r="L55" s="63">
        <f t="shared" si="3"/>
        <v>0.017117276842573803</v>
      </c>
      <c r="M55" s="63">
        <f t="shared" si="4"/>
        <v>-0.0030476190476190768</v>
      </c>
    </row>
    <row r="56" spans="1:13" ht="15">
      <c r="A56" s="14">
        <f t="shared" si="0"/>
        <v>0</v>
      </c>
      <c r="B56" s="10">
        <v>2626000</v>
      </c>
      <c r="C56" s="9">
        <v>1952</v>
      </c>
      <c r="D56" s="10">
        <v>2626000</v>
      </c>
      <c r="E56" s="74">
        <v>157552740</v>
      </c>
      <c r="F56" s="17">
        <f t="shared" si="5"/>
        <v>0.016667434663465708</v>
      </c>
      <c r="K56" s="21">
        <f t="shared" si="2"/>
        <v>2674851</v>
      </c>
      <c r="L56" s="63">
        <f t="shared" si="3"/>
        <v>0.017270709313451427</v>
      </c>
      <c r="M56" s="63">
        <f t="shared" si="4"/>
        <v>0.0034390523500191783</v>
      </c>
    </row>
    <row r="57" spans="1:13" ht="15">
      <c r="A57" s="14">
        <f t="shared" si="0"/>
        <v>0</v>
      </c>
      <c r="B57" s="10">
        <v>2629000</v>
      </c>
      <c r="C57" s="9">
        <v>1953</v>
      </c>
      <c r="D57" s="10">
        <v>2629000</v>
      </c>
      <c r="E57" s="74">
        <v>160184192</v>
      </c>
      <c r="F57" s="17">
        <f t="shared" si="5"/>
        <v>0.01641235609566267</v>
      </c>
      <c r="K57" s="21">
        <f t="shared" si="2"/>
        <v>2631452</v>
      </c>
      <c r="L57" s="63">
        <f t="shared" si="3"/>
        <v>0.01670203894898936</v>
      </c>
      <c r="M57" s="63">
        <f t="shared" si="4"/>
        <v>0.0011424219345010922</v>
      </c>
    </row>
    <row r="58" spans="1:13" ht="15">
      <c r="A58" s="14">
        <f t="shared" si="0"/>
        <v>0</v>
      </c>
      <c r="B58" s="10">
        <v>2626000</v>
      </c>
      <c r="C58" s="9">
        <v>1954</v>
      </c>
      <c r="D58" s="10">
        <v>2626000</v>
      </c>
      <c r="E58" s="74">
        <v>163025854</v>
      </c>
      <c r="F58" s="17">
        <f t="shared" si="5"/>
        <v>0.016107874521546748</v>
      </c>
      <c r="K58" s="21">
        <f t="shared" si="2"/>
        <v>2841662</v>
      </c>
      <c r="L58" s="63">
        <f t="shared" si="3"/>
        <v>0.017739965252001832</v>
      </c>
      <c r="M58" s="63">
        <f t="shared" si="4"/>
        <v>-0.0011411182959299992</v>
      </c>
    </row>
    <row r="59" spans="1:13" ht="15">
      <c r="A59" s="14">
        <f t="shared" si="0"/>
        <v>0</v>
      </c>
      <c r="B59" s="10">
        <v>2679000</v>
      </c>
      <c r="C59" s="9">
        <v>1955</v>
      </c>
      <c r="D59" s="10">
        <v>2679000</v>
      </c>
      <c r="E59" s="74">
        <v>165931202</v>
      </c>
      <c r="F59" s="17">
        <f t="shared" si="5"/>
        <v>0.016145245545801566</v>
      </c>
      <c r="K59" s="21">
        <f t="shared" si="2"/>
        <v>2905348</v>
      </c>
      <c r="L59" s="63">
        <f t="shared" si="3"/>
        <v>0.01782139414525008</v>
      </c>
      <c r="M59" s="63">
        <f t="shared" si="4"/>
        <v>0.020182787509520184</v>
      </c>
    </row>
    <row r="60" spans="1:13" ht="15">
      <c r="A60" s="14">
        <f t="shared" si="0"/>
        <v>0</v>
      </c>
      <c r="B60" s="10">
        <v>2703000</v>
      </c>
      <c r="C60" s="9">
        <v>1956</v>
      </c>
      <c r="D60" s="10">
        <v>2703000</v>
      </c>
      <c r="E60" s="74">
        <v>168903031</v>
      </c>
      <c r="F60" s="17">
        <f t="shared" si="5"/>
        <v>0.016003265210794235</v>
      </c>
      <c r="K60" s="21">
        <f t="shared" si="2"/>
        <v>2971829</v>
      </c>
      <c r="L60" s="63">
        <f t="shared" si="3"/>
        <v>0.017910007064253053</v>
      </c>
      <c r="M60" s="63">
        <f t="shared" si="4"/>
        <v>0.008958566629339249</v>
      </c>
    </row>
    <row r="61" spans="1:13" ht="15">
      <c r="A61" s="14">
        <f t="shared" si="0"/>
        <v>0</v>
      </c>
      <c r="B61" s="10">
        <v>2716000</v>
      </c>
      <c r="C61" s="9">
        <v>1957</v>
      </c>
      <c r="D61" s="10">
        <v>2716000</v>
      </c>
      <c r="E61" s="74">
        <v>171984130</v>
      </c>
      <c r="F61" s="17">
        <f t="shared" si="5"/>
        <v>0.015792154776141265</v>
      </c>
      <c r="K61" s="21">
        <f t="shared" si="2"/>
        <v>3081099</v>
      </c>
      <c r="L61" s="63">
        <f t="shared" si="3"/>
        <v>0.01824182184155121</v>
      </c>
      <c r="M61" s="63">
        <f t="shared" si="4"/>
        <v>0.004809470958194506</v>
      </c>
    </row>
    <row r="62" spans="1:13" ht="15">
      <c r="A62" s="14">
        <f t="shared" si="0"/>
        <v>0</v>
      </c>
      <c r="B62" s="10">
        <v>2708000</v>
      </c>
      <c r="C62" s="9">
        <v>1958</v>
      </c>
      <c r="D62" s="10">
        <v>2708000</v>
      </c>
      <c r="E62" s="74">
        <v>174881904</v>
      </c>
      <c r="F62" s="17">
        <f t="shared" si="5"/>
        <v>0.015484735344601463</v>
      </c>
      <c r="K62" s="21">
        <f t="shared" si="2"/>
        <v>2897774</v>
      </c>
      <c r="L62" s="63">
        <f t="shared" si="3"/>
        <v>0.016849077877127305</v>
      </c>
      <c r="M62" s="63">
        <f t="shared" si="4"/>
        <v>-0.002945508100147265</v>
      </c>
    </row>
    <row r="63" spans="1:13" ht="15">
      <c r="A63" s="14">
        <f t="shared" si="0"/>
        <v>0</v>
      </c>
      <c r="B63" s="10">
        <v>2729000</v>
      </c>
      <c r="C63" s="9">
        <v>1959</v>
      </c>
      <c r="D63" s="10">
        <v>2729000</v>
      </c>
      <c r="E63" s="74">
        <v>177829628</v>
      </c>
      <c r="F63" s="17">
        <f t="shared" si="5"/>
        <v>0.01534614918049539</v>
      </c>
      <c r="K63" s="21">
        <f t="shared" si="2"/>
        <v>2947724</v>
      </c>
      <c r="L63" s="63">
        <f t="shared" si="3"/>
        <v>0.01685551182013656</v>
      </c>
      <c r="M63" s="63">
        <f t="shared" si="4"/>
        <v>0.0077548005908418816</v>
      </c>
    </row>
    <row r="64" spans="1:13" ht="15">
      <c r="A64" s="14">
        <f t="shared" si="0"/>
        <v>0</v>
      </c>
      <c r="B64" s="10">
        <v>2756000</v>
      </c>
      <c r="C64" s="9">
        <v>1960</v>
      </c>
      <c r="D64" s="10">
        <v>2756000</v>
      </c>
      <c r="E64" s="74">
        <v>180671000</v>
      </c>
      <c r="F64" s="17">
        <f t="shared" si="5"/>
        <v>0.015254246669360328</v>
      </c>
      <c r="H64" s="60"/>
      <c r="I64" s="61"/>
      <c r="K64" s="21">
        <f t="shared" si="2"/>
        <v>2841372</v>
      </c>
      <c r="L64" s="63">
        <f t="shared" si="3"/>
        <v>0.015978057379729682</v>
      </c>
      <c r="M64" s="63">
        <f t="shared" si="4"/>
        <v>0.009893733968486584</v>
      </c>
    </row>
    <row r="65" spans="1:13" ht="15">
      <c r="A65" s="14">
        <f t="shared" si="0"/>
        <v>0</v>
      </c>
      <c r="B65" s="10">
        <v>2756000</v>
      </c>
      <c r="C65" s="9">
        <v>1961</v>
      </c>
      <c r="D65" s="10">
        <v>2756000</v>
      </c>
      <c r="E65" s="74">
        <v>183691000</v>
      </c>
      <c r="F65" s="17">
        <f t="shared" si="5"/>
        <v>0.015003456892281058</v>
      </c>
      <c r="H65" s="60"/>
      <c r="I65" s="61"/>
      <c r="K65" s="21">
        <f t="shared" si="2"/>
        <v>3020000</v>
      </c>
      <c r="L65" s="63">
        <f t="shared" si="3"/>
        <v>0.016715466234204612</v>
      </c>
      <c r="M65" s="63">
        <f t="shared" si="4"/>
        <v>0</v>
      </c>
    </row>
    <row r="66" spans="1:13" ht="15">
      <c r="A66" s="14">
        <f t="shared" si="0"/>
        <v>0</v>
      </c>
      <c r="B66" s="10">
        <v>2750000</v>
      </c>
      <c r="C66" s="9">
        <v>1962</v>
      </c>
      <c r="D66" s="10">
        <v>2750000</v>
      </c>
      <c r="E66" s="74">
        <v>186538000</v>
      </c>
      <c r="F66" s="17">
        <f t="shared" si="5"/>
        <v>0.014742304517042105</v>
      </c>
      <c r="H66" s="60"/>
      <c r="I66" s="61"/>
      <c r="K66" s="21">
        <f t="shared" si="2"/>
        <v>2847000</v>
      </c>
      <c r="L66" s="63">
        <f t="shared" si="3"/>
        <v>0.015498854053818567</v>
      </c>
      <c r="M66" s="63">
        <f t="shared" si="4"/>
        <v>-0.002177068214804012</v>
      </c>
    </row>
    <row r="67" spans="1:13" ht="15">
      <c r="A67" s="14">
        <f t="shared" si="0"/>
        <v>0</v>
      </c>
      <c r="B67" s="10">
        <v>2747000</v>
      </c>
      <c r="C67" s="9">
        <v>1963</v>
      </c>
      <c r="D67" s="10">
        <v>2747000</v>
      </c>
      <c r="E67" s="74">
        <v>189242000</v>
      </c>
      <c r="F67" s="17">
        <f t="shared" si="5"/>
        <v>0.014515805159531183</v>
      </c>
      <c r="H67" s="60"/>
      <c r="I67" s="61"/>
      <c r="K67" s="21">
        <f t="shared" si="2"/>
        <v>2704000</v>
      </c>
      <c r="L67" s="63">
        <f t="shared" si="3"/>
        <v>0.014495705968756933</v>
      </c>
      <c r="M67" s="63">
        <f t="shared" si="4"/>
        <v>-0.0010909090909091423</v>
      </c>
    </row>
    <row r="68" spans="1:13" ht="15">
      <c r="A68" s="14">
        <f aca="true" t="shared" si="6" ref="A68:A122">D68-B68</f>
        <v>0</v>
      </c>
      <c r="B68" s="10">
        <v>2746000</v>
      </c>
      <c r="C68" s="9">
        <v>1964</v>
      </c>
      <c r="D68" s="10">
        <v>2746000</v>
      </c>
      <c r="E68" s="74">
        <v>191889000</v>
      </c>
      <c r="F68" s="17">
        <f aca="true" t="shared" si="7" ref="F68:F99">D68/E68</f>
        <v>0.01431035650818963</v>
      </c>
      <c r="H68" s="60"/>
      <c r="I68" s="61"/>
      <c r="K68" s="21">
        <f t="shared" si="2"/>
        <v>2647000</v>
      </c>
      <c r="L68" s="63">
        <f t="shared" si="3"/>
        <v>0.013987381236723273</v>
      </c>
      <c r="M68" s="63">
        <f t="shared" si="4"/>
        <v>-0.00036403349108116156</v>
      </c>
    </row>
    <row r="69" spans="1:13" ht="15">
      <c r="A69" s="14">
        <f t="shared" si="6"/>
        <v>0</v>
      </c>
      <c r="B69" s="10">
        <v>2742000</v>
      </c>
      <c r="C69" s="9">
        <v>1965</v>
      </c>
      <c r="D69" s="10">
        <v>2742000</v>
      </c>
      <c r="E69" s="74">
        <v>194303000</v>
      </c>
      <c r="F69" s="17">
        <f t="shared" si="7"/>
        <v>0.01411197974297875</v>
      </c>
      <c r="H69" s="60"/>
      <c r="I69" s="61"/>
      <c r="K69" s="21">
        <f aca="true" t="shared" si="8" ref="K69:K121">E69-E68</f>
        <v>2414000</v>
      </c>
      <c r="L69" s="63">
        <f aca="true" t="shared" si="9" ref="L69:L121">E69/E68-1</f>
        <v>0.012580189588772717</v>
      </c>
      <c r="M69" s="63">
        <f aca="true" t="shared" si="10" ref="M69:M121">D69/D68-1</f>
        <v>-0.0014566642388929019</v>
      </c>
    </row>
    <row r="70" spans="1:13" ht="15">
      <c r="A70" s="14">
        <f t="shared" si="6"/>
        <v>0</v>
      </c>
      <c r="B70" s="10">
        <v>2762000</v>
      </c>
      <c r="C70" s="9">
        <v>1966</v>
      </c>
      <c r="D70" s="10">
        <v>2762000</v>
      </c>
      <c r="E70" s="74">
        <v>196560000</v>
      </c>
      <c r="F70" s="17">
        <f t="shared" si="7"/>
        <v>0.014051689051689051</v>
      </c>
      <c r="H70" s="60"/>
      <c r="I70" s="61"/>
      <c r="K70" s="21">
        <f t="shared" si="8"/>
        <v>2257000</v>
      </c>
      <c r="L70" s="63">
        <f t="shared" si="9"/>
        <v>0.011615878293181225</v>
      </c>
      <c r="M70" s="63">
        <f t="shared" si="10"/>
        <v>0.00729394602479938</v>
      </c>
    </row>
    <row r="71" spans="1:13" ht="15">
      <c r="A71" s="14">
        <f t="shared" si="6"/>
        <v>0</v>
      </c>
      <c r="B71" s="10">
        <v>2793000</v>
      </c>
      <c r="C71" s="9">
        <v>1967</v>
      </c>
      <c r="D71" s="10">
        <v>2793000</v>
      </c>
      <c r="E71" s="74">
        <v>198712000</v>
      </c>
      <c r="F71" s="17">
        <f t="shared" si="7"/>
        <v>0.014055517532911952</v>
      </c>
      <c r="H71" s="60"/>
      <c r="I71" s="61"/>
      <c r="K71" s="21">
        <f t="shared" si="8"/>
        <v>2152000</v>
      </c>
      <c r="L71" s="63">
        <f t="shared" si="9"/>
        <v>0.010948310948311057</v>
      </c>
      <c r="M71" s="63">
        <f t="shared" si="10"/>
        <v>0.011223750905141161</v>
      </c>
    </row>
    <row r="72" spans="1:13" ht="15">
      <c r="A72" s="14">
        <f t="shared" si="6"/>
        <v>0</v>
      </c>
      <c r="B72" s="10">
        <v>2803000</v>
      </c>
      <c r="C72" s="9">
        <v>1968</v>
      </c>
      <c r="D72" s="10">
        <v>2803000</v>
      </c>
      <c r="E72" s="74">
        <v>200706000</v>
      </c>
      <c r="F72" s="17">
        <f t="shared" si="7"/>
        <v>0.013965701075204529</v>
      </c>
      <c r="H72" s="60"/>
      <c r="I72" s="61"/>
      <c r="K72" s="21">
        <f t="shared" si="8"/>
        <v>1994000</v>
      </c>
      <c r="L72" s="63">
        <f t="shared" si="9"/>
        <v>0.010034622971939244</v>
      </c>
      <c r="M72" s="63">
        <f t="shared" si="10"/>
        <v>0.00358037952022916</v>
      </c>
    </row>
    <row r="73" spans="1:13" ht="15">
      <c r="A73" s="14">
        <f t="shared" si="6"/>
        <v>0</v>
      </c>
      <c r="B73" s="10">
        <v>2805000</v>
      </c>
      <c r="C73" s="9">
        <v>1969</v>
      </c>
      <c r="D73" s="10">
        <v>2805000</v>
      </c>
      <c r="E73" s="74">
        <v>202677000</v>
      </c>
      <c r="F73" s="17">
        <f t="shared" si="7"/>
        <v>0.013839754880918901</v>
      </c>
      <c r="H73" s="60"/>
      <c r="I73" s="61"/>
      <c r="K73" s="21">
        <f t="shared" si="8"/>
        <v>1971000</v>
      </c>
      <c r="L73" s="63">
        <f t="shared" si="9"/>
        <v>0.009820334220202787</v>
      </c>
      <c r="M73" s="63">
        <f t="shared" si="10"/>
        <v>0.0007135212272564306</v>
      </c>
    </row>
    <row r="74" spans="1:13" ht="15">
      <c r="A74" s="14">
        <f t="shared" si="6"/>
        <v>0</v>
      </c>
      <c r="B74" s="10">
        <v>2825368</v>
      </c>
      <c r="C74" s="9">
        <v>1970</v>
      </c>
      <c r="D74" s="10">
        <v>2825368</v>
      </c>
      <c r="E74" s="74">
        <v>205052000</v>
      </c>
      <c r="F74" s="17">
        <f t="shared" si="7"/>
        <v>0.013778787819675009</v>
      </c>
      <c r="H74" s="60"/>
      <c r="I74" s="61"/>
      <c r="K74" s="21">
        <f t="shared" si="8"/>
        <v>2375000</v>
      </c>
      <c r="L74" s="63">
        <f t="shared" si="9"/>
        <v>0.011718152528407355</v>
      </c>
      <c r="M74" s="63">
        <f t="shared" si="10"/>
        <v>0.007261319073083694</v>
      </c>
    </row>
    <row r="75" spans="1:13" ht="15">
      <c r="A75" s="14">
        <f t="shared" si="6"/>
        <v>0</v>
      </c>
      <c r="B75" s="10">
        <v>2851705</v>
      </c>
      <c r="C75" s="9">
        <v>1971</v>
      </c>
      <c r="D75" s="10">
        <v>2851705</v>
      </c>
      <c r="E75" s="74">
        <v>207661000</v>
      </c>
      <c r="F75" s="17">
        <f t="shared" si="7"/>
        <v>0.013732501528934177</v>
      </c>
      <c r="H75" s="60"/>
      <c r="I75" s="61"/>
      <c r="K75" s="21">
        <f t="shared" si="8"/>
        <v>2609000</v>
      </c>
      <c r="L75" s="63">
        <f t="shared" si="9"/>
        <v>0.012723601818075414</v>
      </c>
      <c r="M75" s="63">
        <f t="shared" si="10"/>
        <v>0.00932161757335681</v>
      </c>
    </row>
    <row r="76" spans="1:13" ht="15">
      <c r="A76" s="14">
        <f t="shared" si="6"/>
        <v>0</v>
      </c>
      <c r="B76" s="10">
        <v>2860287</v>
      </c>
      <c r="C76" s="9">
        <v>1972</v>
      </c>
      <c r="D76" s="10">
        <v>2860287</v>
      </c>
      <c r="E76" s="74">
        <v>209896000</v>
      </c>
      <c r="F76" s="17">
        <f t="shared" si="7"/>
        <v>0.013627162975949994</v>
      </c>
      <c r="H76" s="60"/>
      <c r="I76" s="61"/>
      <c r="K76" s="21">
        <f t="shared" si="8"/>
        <v>2235000</v>
      </c>
      <c r="L76" s="63">
        <f t="shared" si="9"/>
        <v>0.010762733493530297</v>
      </c>
      <c r="M76" s="63">
        <f t="shared" si="10"/>
        <v>0.003009427693257294</v>
      </c>
    </row>
    <row r="77" spans="1:13" ht="15">
      <c r="A77" s="14">
        <f t="shared" si="6"/>
        <v>0</v>
      </c>
      <c r="B77" s="10">
        <v>2863715</v>
      </c>
      <c r="C77" s="9">
        <v>1973</v>
      </c>
      <c r="D77" s="10">
        <v>2863715</v>
      </c>
      <c r="E77" s="74">
        <v>211909000</v>
      </c>
      <c r="F77" s="17">
        <f t="shared" si="7"/>
        <v>0.013513890396349376</v>
      </c>
      <c r="H77" s="60"/>
      <c r="I77" s="61"/>
      <c r="K77" s="21">
        <f t="shared" si="8"/>
        <v>2013000</v>
      </c>
      <c r="L77" s="63">
        <f t="shared" si="9"/>
        <v>0.009590463848763164</v>
      </c>
      <c r="M77" s="63">
        <f t="shared" si="10"/>
        <v>0.0011984811314389443</v>
      </c>
    </row>
    <row r="78" spans="1:13" ht="15">
      <c r="A78" s="14">
        <f t="shared" si="6"/>
        <v>0</v>
      </c>
      <c r="B78" s="10">
        <v>2867530</v>
      </c>
      <c r="C78" s="9">
        <v>1974</v>
      </c>
      <c r="D78" s="10">
        <v>2867530</v>
      </c>
      <c r="E78" s="74">
        <v>213854000</v>
      </c>
      <c r="F78" s="17">
        <f t="shared" si="7"/>
        <v>0.01340882097131688</v>
      </c>
      <c r="H78" s="60"/>
      <c r="I78" s="61"/>
      <c r="K78" s="21">
        <f t="shared" si="8"/>
        <v>1945000</v>
      </c>
      <c r="L78" s="63">
        <f t="shared" si="9"/>
        <v>0.009178468116030958</v>
      </c>
      <c r="M78" s="63">
        <f t="shared" si="10"/>
        <v>0.00133218563998172</v>
      </c>
    </row>
    <row r="79" spans="1:13" ht="15">
      <c r="A79" s="14">
        <f t="shared" si="6"/>
        <v>0</v>
      </c>
      <c r="B79" s="10">
        <v>2880847</v>
      </c>
      <c r="C79" s="9">
        <v>1975</v>
      </c>
      <c r="D79" s="10">
        <v>2880847</v>
      </c>
      <c r="E79" s="74">
        <v>215973000</v>
      </c>
      <c r="F79" s="17">
        <f t="shared" si="7"/>
        <v>0.01333892199487899</v>
      </c>
      <c r="H79" s="60"/>
      <c r="I79" s="61"/>
      <c r="K79" s="21">
        <f t="shared" si="8"/>
        <v>2119000</v>
      </c>
      <c r="L79" s="63">
        <f t="shared" si="9"/>
        <v>0.009908629251732526</v>
      </c>
      <c r="M79" s="63">
        <f t="shared" si="10"/>
        <v>0.004644066496252819</v>
      </c>
    </row>
    <row r="80" spans="1:13" ht="15">
      <c r="A80" s="14">
        <f t="shared" si="6"/>
        <v>0</v>
      </c>
      <c r="B80" s="10">
        <v>2903082</v>
      </c>
      <c r="C80" s="9">
        <v>1976</v>
      </c>
      <c r="D80" s="10">
        <v>2903082</v>
      </c>
      <c r="E80" s="74">
        <v>218035000</v>
      </c>
      <c r="F80" s="17">
        <f t="shared" si="7"/>
        <v>0.013314752218680488</v>
      </c>
      <c r="H80" s="60"/>
      <c r="I80" s="61"/>
      <c r="K80" s="21">
        <f t="shared" si="8"/>
        <v>2062000</v>
      </c>
      <c r="L80" s="63">
        <f t="shared" si="9"/>
        <v>0.00954748973251296</v>
      </c>
      <c r="M80" s="63">
        <f t="shared" si="10"/>
        <v>0.007718216205164552</v>
      </c>
    </row>
    <row r="81" spans="1:13" ht="15">
      <c r="A81" s="14">
        <f t="shared" si="6"/>
        <v>0</v>
      </c>
      <c r="B81" s="10">
        <v>2913573</v>
      </c>
      <c r="C81" s="9">
        <v>1977</v>
      </c>
      <c r="D81" s="10">
        <v>2913573</v>
      </c>
      <c r="E81" s="74">
        <v>220239000</v>
      </c>
      <c r="F81" s="17">
        <f t="shared" si="7"/>
        <v>0.013229141977578903</v>
      </c>
      <c r="H81" s="60"/>
      <c r="I81" s="61"/>
      <c r="K81" s="21">
        <f t="shared" si="8"/>
        <v>2204000</v>
      </c>
      <c r="L81" s="63">
        <f t="shared" si="9"/>
        <v>0.010108468823812666</v>
      </c>
      <c r="M81" s="63">
        <f t="shared" si="10"/>
        <v>0.003613745667535362</v>
      </c>
    </row>
    <row r="82" spans="1:13" ht="15">
      <c r="A82" s="14">
        <f t="shared" si="6"/>
        <v>0</v>
      </c>
      <c r="B82" s="10">
        <v>2918069</v>
      </c>
      <c r="C82" s="9">
        <v>1978</v>
      </c>
      <c r="D82" s="10">
        <v>2918069</v>
      </c>
      <c r="E82" s="74">
        <v>222585000</v>
      </c>
      <c r="F82" s="17">
        <f t="shared" si="7"/>
        <v>0.013109908574252533</v>
      </c>
      <c r="H82" s="60"/>
      <c r="I82" s="61"/>
      <c r="K82" s="21">
        <f t="shared" si="8"/>
        <v>2346000</v>
      </c>
      <c r="L82" s="63">
        <f t="shared" si="9"/>
        <v>0.010652064348276147</v>
      </c>
      <c r="M82" s="63">
        <f t="shared" si="10"/>
        <v>0.0015431224822579637</v>
      </c>
    </row>
    <row r="83" spans="1:13" ht="15">
      <c r="A83" s="14">
        <f t="shared" si="6"/>
        <v>0</v>
      </c>
      <c r="B83" s="10">
        <v>2915739</v>
      </c>
      <c r="C83" s="9">
        <v>1979</v>
      </c>
      <c r="D83" s="10">
        <v>2915739</v>
      </c>
      <c r="E83" s="74">
        <v>225055000</v>
      </c>
      <c r="F83" s="17">
        <f t="shared" si="7"/>
        <v>0.012955673057697008</v>
      </c>
      <c r="H83" s="60"/>
      <c r="I83" s="61"/>
      <c r="K83" s="21">
        <f t="shared" si="8"/>
        <v>2470000</v>
      </c>
      <c r="L83" s="63">
        <f t="shared" si="9"/>
        <v>0.011096884336321056</v>
      </c>
      <c r="M83" s="63">
        <f t="shared" si="10"/>
        <v>-0.0007984732369248349</v>
      </c>
    </row>
    <row r="84" spans="1:13" ht="15">
      <c r="A84" s="14">
        <f t="shared" si="6"/>
        <v>0</v>
      </c>
      <c r="B84" s="10">
        <v>2914018</v>
      </c>
      <c r="C84" s="9">
        <v>1980</v>
      </c>
      <c r="D84" s="10">
        <v>2914018</v>
      </c>
      <c r="E84" s="74">
        <v>227225000</v>
      </c>
      <c r="F84" s="17">
        <f t="shared" si="7"/>
        <v>0.01282437231818682</v>
      </c>
      <c r="H84" s="60"/>
      <c r="I84" s="61"/>
      <c r="K84" s="21">
        <f t="shared" si="8"/>
        <v>2170000</v>
      </c>
      <c r="L84" s="63">
        <f t="shared" si="9"/>
        <v>0.009642087489724727</v>
      </c>
      <c r="M84" s="63">
        <f t="shared" si="10"/>
        <v>-0.00059024487445547</v>
      </c>
    </row>
    <row r="85" spans="1:13" ht="15">
      <c r="A85" s="14">
        <f t="shared" si="6"/>
        <v>0</v>
      </c>
      <c r="B85" s="10">
        <v>2907983</v>
      </c>
      <c r="C85" s="9">
        <v>1981</v>
      </c>
      <c r="D85" s="10">
        <v>2907983</v>
      </c>
      <c r="E85" s="74">
        <v>229466000</v>
      </c>
      <c r="F85" s="17">
        <f t="shared" si="7"/>
        <v>0.012672827346970793</v>
      </c>
      <c r="H85" s="60"/>
      <c r="I85" s="61"/>
      <c r="K85" s="21">
        <f t="shared" si="8"/>
        <v>2241000</v>
      </c>
      <c r="L85" s="63">
        <f t="shared" si="9"/>
        <v>0.009862471118935012</v>
      </c>
      <c r="M85" s="63">
        <f t="shared" si="10"/>
        <v>-0.0020710235832448465</v>
      </c>
    </row>
    <row r="86" spans="1:13" ht="15">
      <c r="A86" s="14">
        <f t="shared" si="6"/>
        <v>0</v>
      </c>
      <c r="B86" s="10">
        <v>2888189</v>
      </c>
      <c r="C86" s="9">
        <v>1982</v>
      </c>
      <c r="D86" s="10">
        <v>2888189</v>
      </c>
      <c r="E86" s="74">
        <v>231664000</v>
      </c>
      <c r="F86" s="17">
        <f t="shared" si="7"/>
        <v>0.012467146384418813</v>
      </c>
      <c r="H86" s="60"/>
      <c r="I86" s="61"/>
      <c r="K86" s="21">
        <f t="shared" si="8"/>
        <v>2198000</v>
      </c>
      <c r="L86" s="63">
        <f t="shared" si="9"/>
        <v>0.009578761123652413</v>
      </c>
      <c r="M86" s="63">
        <f t="shared" si="10"/>
        <v>-0.006806779819551911</v>
      </c>
    </row>
    <row r="87" spans="1:13" ht="15">
      <c r="A87" s="14">
        <f t="shared" si="6"/>
        <v>0</v>
      </c>
      <c r="B87" s="10">
        <v>2870543</v>
      </c>
      <c r="C87" s="9">
        <v>1983</v>
      </c>
      <c r="D87" s="10">
        <v>2870543</v>
      </c>
      <c r="E87" s="74">
        <v>233792000</v>
      </c>
      <c r="F87" s="17">
        <f t="shared" si="7"/>
        <v>0.012278191725978648</v>
      </c>
      <c r="H87" s="60"/>
      <c r="I87" s="61"/>
      <c r="K87" s="21">
        <f t="shared" si="8"/>
        <v>2128000</v>
      </c>
      <c r="L87" s="63">
        <f t="shared" si="9"/>
        <v>0.009185717245666192</v>
      </c>
      <c r="M87" s="63">
        <f t="shared" si="10"/>
        <v>-0.006109710964206316</v>
      </c>
    </row>
    <row r="88" spans="1:13" ht="15">
      <c r="A88" s="14">
        <f t="shared" si="6"/>
        <v>0</v>
      </c>
      <c r="B88" s="10">
        <v>2858618</v>
      </c>
      <c r="C88" s="9">
        <v>1984</v>
      </c>
      <c r="D88" s="10">
        <v>2858618</v>
      </c>
      <c r="E88" s="74">
        <v>235825000</v>
      </c>
      <c r="F88" s="17">
        <f t="shared" si="7"/>
        <v>0.012121776741227604</v>
      </c>
      <c r="H88" s="60"/>
      <c r="I88" s="61"/>
      <c r="K88" s="21">
        <f t="shared" si="8"/>
        <v>2033000</v>
      </c>
      <c r="L88" s="63">
        <f t="shared" si="9"/>
        <v>0.008695763755817154</v>
      </c>
      <c r="M88" s="63">
        <f t="shared" si="10"/>
        <v>-0.004154266283417418</v>
      </c>
    </row>
    <row r="89" spans="1:13" ht="15">
      <c r="A89" s="14">
        <f t="shared" si="6"/>
        <v>0</v>
      </c>
      <c r="B89" s="10">
        <v>2829684</v>
      </c>
      <c r="C89" s="9">
        <v>1985</v>
      </c>
      <c r="D89" s="10">
        <v>2829684</v>
      </c>
      <c r="E89" s="74">
        <v>237924000</v>
      </c>
      <c r="F89" s="17">
        <f t="shared" si="7"/>
        <v>0.011893226408432945</v>
      </c>
      <c r="H89" s="60"/>
      <c r="I89" s="61"/>
      <c r="K89" s="21">
        <f t="shared" si="8"/>
        <v>2099000</v>
      </c>
      <c r="L89" s="63">
        <f t="shared" si="9"/>
        <v>0.008900667868122492</v>
      </c>
      <c r="M89" s="63">
        <f t="shared" si="10"/>
        <v>-0.010121674179621065</v>
      </c>
    </row>
    <row r="90" spans="1:13" ht="15">
      <c r="A90" s="14">
        <f t="shared" si="6"/>
        <v>0</v>
      </c>
      <c r="B90" s="10">
        <v>2791970</v>
      </c>
      <c r="C90" s="9">
        <v>1986</v>
      </c>
      <c r="D90" s="10">
        <v>2791970</v>
      </c>
      <c r="E90" s="74">
        <v>240133000</v>
      </c>
      <c r="F90" s="17">
        <f t="shared" si="7"/>
        <v>0.011626765167636268</v>
      </c>
      <c r="H90" s="60"/>
      <c r="I90" s="61"/>
      <c r="K90" s="21">
        <f t="shared" si="8"/>
        <v>2209000</v>
      </c>
      <c r="L90" s="63">
        <f t="shared" si="9"/>
        <v>0.009284477396143354</v>
      </c>
      <c r="M90" s="63">
        <f t="shared" si="10"/>
        <v>-0.01332798998050666</v>
      </c>
    </row>
    <row r="91" spans="1:13" ht="15">
      <c r="A91" s="14">
        <f t="shared" si="6"/>
        <v>0</v>
      </c>
      <c r="B91" s="10">
        <v>2767011</v>
      </c>
      <c r="C91" s="9">
        <v>1987</v>
      </c>
      <c r="D91" s="10">
        <v>2767011</v>
      </c>
      <c r="E91" s="74">
        <v>242289000</v>
      </c>
      <c r="F91" s="17">
        <f t="shared" si="7"/>
        <v>0.011420291470103884</v>
      </c>
      <c r="H91" s="60"/>
      <c r="I91" s="61"/>
      <c r="K91" s="21">
        <f t="shared" si="8"/>
        <v>2156000</v>
      </c>
      <c r="L91" s="63">
        <f t="shared" si="9"/>
        <v>0.00897835782670442</v>
      </c>
      <c r="M91" s="63">
        <f t="shared" si="10"/>
        <v>-0.008939565969548369</v>
      </c>
    </row>
    <row r="92" spans="1:13" ht="15">
      <c r="A92" s="14">
        <f t="shared" si="6"/>
        <v>0</v>
      </c>
      <c r="B92" s="10">
        <v>2768388</v>
      </c>
      <c r="C92" s="9">
        <v>1988</v>
      </c>
      <c r="D92" s="10">
        <v>2768388</v>
      </c>
      <c r="E92" s="74">
        <v>244499000</v>
      </c>
      <c r="F92" s="17">
        <f t="shared" si="7"/>
        <v>0.011322696616346078</v>
      </c>
      <c r="H92" s="60"/>
      <c r="I92" s="61"/>
      <c r="K92" s="21">
        <f t="shared" si="8"/>
        <v>2210000</v>
      </c>
      <c r="L92" s="63">
        <f t="shared" si="9"/>
        <v>0.009121338566753012</v>
      </c>
      <c r="M92" s="63">
        <f t="shared" si="10"/>
        <v>0.0004976489070698253</v>
      </c>
    </row>
    <row r="93" spans="1:13" ht="15">
      <c r="A93" s="14">
        <f t="shared" si="6"/>
        <v>0</v>
      </c>
      <c r="B93" s="10">
        <v>2770592</v>
      </c>
      <c r="C93" s="9">
        <v>1989</v>
      </c>
      <c r="D93" s="10">
        <v>2770592</v>
      </c>
      <c r="E93" s="74">
        <v>246819000</v>
      </c>
      <c r="F93" s="17">
        <f t="shared" si="7"/>
        <v>0.011225197411868617</v>
      </c>
      <c r="H93" s="60"/>
      <c r="I93" s="61"/>
      <c r="K93" s="21">
        <f t="shared" si="8"/>
        <v>2320000</v>
      </c>
      <c r="L93" s="63">
        <f t="shared" si="9"/>
        <v>0.009488791365199756</v>
      </c>
      <c r="M93" s="63">
        <f t="shared" si="10"/>
        <v>0.0007961311781441438</v>
      </c>
    </row>
    <row r="94" spans="1:13" ht="15">
      <c r="A94" s="14">
        <f t="shared" si="6"/>
        <v>0</v>
      </c>
      <c r="B94" s="10">
        <v>2779769</v>
      </c>
      <c r="C94" s="9">
        <v>1990</v>
      </c>
      <c r="D94" s="10">
        <v>2779769</v>
      </c>
      <c r="E94" s="74">
        <v>249623000</v>
      </c>
      <c r="F94" s="17">
        <f t="shared" si="7"/>
        <v>0.011135868890286553</v>
      </c>
      <c r="H94" s="60"/>
      <c r="I94" s="61"/>
      <c r="K94" s="21">
        <f t="shared" si="8"/>
        <v>2804000</v>
      </c>
      <c r="L94" s="63">
        <f t="shared" si="9"/>
        <v>0.011360551659313156</v>
      </c>
      <c r="M94" s="63">
        <f t="shared" si="10"/>
        <v>0.0033122884928564744</v>
      </c>
    </row>
    <row r="95" spans="1:13" ht="15">
      <c r="A95" s="14">
        <f t="shared" si="6"/>
        <v>0</v>
      </c>
      <c r="B95" s="10">
        <v>2791227</v>
      </c>
      <c r="C95" s="9">
        <v>1991</v>
      </c>
      <c r="D95" s="10">
        <v>2791227</v>
      </c>
      <c r="E95" s="74">
        <v>252981000</v>
      </c>
      <c r="F95" s="17">
        <f t="shared" si="7"/>
        <v>0.011033346377791218</v>
      </c>
      <c r="H95" s="60"/>
      <c r="I95" s="61"/>
      <c r="K95" s="21">
        <f t="shared" si="8"/>
        <v>3358000</v>
      </c>
      <c r="L95" s="63">
        <f t="shared" si="9"/>
        <v>0.013452286047359374</v>
      </c>
      <c r="M95" s="63">
        <f t="shared" si="10"/>
        <v>0.00412192523911159</v>
      </c>
    </row>
    <row r="96" spans="1:13" ht="15">
      <c r="A96" s="14">
        <f t="shared" si="6"/>
        <v>0</v>
      </c>
      <c r="B96" s="10">
        <v>2806923</v>
      </c>
      <c r="C96" s="9">
        <v>1992</v>
      </c>
      <c r="D96" s="10">
        <v>2806923</v>
      </c>
      <c r="E96" s="74">
        <v>256514000</v>
      </c>
      <c r="F96" s="17">
        <f t="shared" si="7"/>
        <v>0.010942572335233165</v>
      </c>
      <c r="H96" s="60"/>
      <c r="I96" s="61"/>
      <c r="K96" s="21">
        <f t="shared" si="8"/>
        <v>3533000</v>
      </c>
      <c r="L96" s="63">
        <f t="shared" si="9"/>
        <v>0.01396547566813311</v>
      </c>
      <c r="M96" s="63">
        <f t="shared" si="10"/>
        <v>0.005623333394238372</v>
      </c>
    </row>
    <row r="97" spans="1:13" ht="15">
      <c r="A97" s="14">
        <f t="shared" si="6"/>
        <v>0</v>
      </c>
      <c r="B97" s="10">
        <v>2820525</v>
      </c>
      <c r="C97" s="9">
        <v>1993</v>
      </c>
      <c r="D97" s="10">
        <v>2820525</v>
      </c>
      <c r="E97" s="74">
        <v>259919000</v>
      </c>
      <c r="F97" s="17">
        <f t="shared" si="7"/>
        <v>0.010851553753284678</v>
      </c>
      <c r="H97" s="60"/>
      <c r="I97" s="14">
        <f aca="true" t="shared" si="11" ref="I97:I107">E97-E96</f>
        <v>3405000</v>
      </c>
      <c r="J97" s="62">
        <f aca="true" t="shared" si="12" ref="J97:J107">I97/E96</f>
        <v>0.013274129287290362</v>
      </c>
      <c r="K97" s="21">
        <f t="shared" si="8"/>
        <v>3405000</v>
      </c>
      <c r="L97" s="63">
        <f t="shared" si="9"/>
        <v>0.013274129287290437</v>
      </c>
      <c r="M97" s="63">
        <f t="shared" si="10"/>
        <v>0.004845875715151493</v>
      </c>
    </row>
    <row r="98" spans="1:13" ht="15">
      <c r="A98" s="14">
        <f t="shared" si="6"/>
        <v>0</v>
      </c>
      <c r="B98" s="10">
        <v>2829422</v>
      </c>
      <c r="C98" s="9">
        <v>1994</v>
      </c>
      <c r="D98" s="10">
        <v>2829422</v>
      </c>
      <c r="E98" s="74">
        <v>263126000</v>
      </c>
      <c r="F98" s="17">
        <f t="shared" si="7"/>
        <v>0.010753106876553438</v>
      </c>
      <c r="H98" s="60"/>
      <c r="I98" s="14">
        <f t="shared" si="11"/>
        <v>3207000</v>
      </c>
      <c r="J98" s="62">
        <f t="shared" si="12"/>
        <v>0.012338459289240109</v>
      </c>
      <c r="K98" s="21">
        <f t="shared" si="8"/>
        <v>3207000</v>
      </c>
      <c r="L98" s="63">
        <f t="shared" si="9"/>
        <v>0.012338459289240156</v>
      </c>
      <c r="M98" s="63">
        <f t="shared" si="10"/>
        <v>0.0031543772879163434</v>
      </c>
    </row>
    <row r="99" spans="1:13" ht="15">
      <c r="A99" s="14">
        <f t="shared" si="6"/>
        <v>0</v>
      </c>
      <c r="B99" s="10">
        <v>2840860</v>
      </c>
      <c r="C99" s="9">
        <v>1995</v>
      </c>
      <c r="D99" s="10">
        <v>2840860</v>
      </c>
      <c r="E99" s="74">
        <v>266278000</v>
      </c>
      <c r="F99" s="17">
        <f t="shared" si="7"/>
        <v>0.010668774739182358</v>
      </c>
      <c r="H99" s="60"/>
      <c r="I99" s="14">
        <f t="shared" si="11"/>
        <v>3152000</v>
      </c>
      <c r="J99" s="62">
        <f t="shared" si="12"/>
        <v>0.011979051861085563</v>
      </c>
      <c r="K99" s="21">
        <f t="shared" si="8"/>
        <v>3152000</v>
      </c>
      <c r="L99" s="63">
        <f t="shared" si="9"/>
        <v>0.01197905186108561</v>
      </c>
      <c r="M99" s="63">
        <f t="shared" si="10"/>
        <v>0.004042521758861106</v>
      </c>
    </row>
    <row r="100" spans="1:13" ht="15">
      <c r="A100" s="14">
        <f t="shared" si="6"/>
        <v>0</v>
      </c>
      <c r="B100" s="10">
        <v>2848473</v>
      </c>
      <c r="C100" s="9">
        <v>1996</v>
      </c>
      <c r="D100" s="10">
        <v>2848473</v>
      </c>
      <c r="E100" s="74">
        <v>269394000</v>
      </c>
      <c r="F100" s="17">
        <f aca="true" t="shared" si="13" ref="F100:F124">D100/E100</f>
        <v>0.010573631929441637</v>
      </c>
      <c r="H100" s="60"/>
      <c r="I100" s="14">
        <f t="shared" si="11"/>
        <v>3116000</v>
      </c>
      <c r="J100" s="62">
        <f t="shared" si="12"/>
        <v>0.01170205574625016</v>
      </c>
      <c r="K100" s="21">
        <f t="shared" si="8"/>
        <v>3116000</v>
      </c>
      <c r="L100" s="63">
        <f t="shared" si="9"/>
        <v>0.011702055746250162</v>
      </c>
      <c r="M100" s="63">
        <f t="shared" si="10"/>
        <v>0.002679822307329438</v>
      </c>
    </row>
    <row r="101" spans="1:13" ht="15">
      <c r="A101" s="14">
        <f t="shared" si="6"/>
        <v>0</v>
      </c>
      <c r="B101" s="10">
        <v>2854396</v>
      </c>
      <c r="C101" s="9">
        <v>1997</v>
      </c>
      <c r="D101" s="10">
        <v>2854396</v>
      </c>
      <c r="E101" s="74">
        <v>272657000</v>
      </c>
      <c r="F101" s="17">
        <f t="shared" si="13"/>
        <v>0.010468816131623248</v>
      </c>
      <c r="H101" s="60"/>
      <c r="I101" s="14">
        <f t="shared" si="11"/>
        <v>3263000</v>
      </c>
      <c r="J101" s="62">
        <f t="shared" si="12"/>
        <v>0.01211237072837554</v>
      </c>
      <c r="K101" s="21">
        <f t="shared" si="8"/>
        <v>3263000</v>
      </c>
      <c r="L101" s="63">
        <f t="shared" si="9"/>
        <v>0.012112370728375454</v>
      </c>
      <c r="M101" s="63">
        <f t="shared" si="10"/>
        <v>0.0020793597130812635</v>
      </c>
    </row>
    <row r="102" spans="1:13" ht="15">
      <c r="A102" s="14">
        <f t="shared" si="6"/>
        <v>0</v>
      </c>
      <c r="B102" s="10">
        <v>2861025</v>
      </c>
      <c r="C102" s="9">
        <v>1998</v>
      </c>
      <c r="D102" s="10">
        <v>2861025</v>
      </c>
      <c r="E102" s="74">
        <v>275854000</v>
      </c>
      <c r="F102" s="17">
        <f t="shared" si="13"/>
        <v>0.010371518991930513</v>
      </c>
      <c r="H102" s="60"/>
      <c r="I102" s="14">
        <f t="shared" si="11"/>
        <v>3197000</v>
      </c>
      <c r="J102" s="62">
        <f t="shared" si="12"/>
        <v>0.011725354566359932</v>
      </c>
      <c r="K102" s="21">
        <f t="shared" si="8"/>
        <v>3197000</v>
      </c>
      <c r="L102" s="63">
        <f t="shared" si="9"/>
        <v>0.011725354566360036</v>
      </c>
      <c r="M102" s="63">
        <f t="shared" si="10"/>
        <v>0.002322382738765061</v>
      </c>
    </row>
    <row r="103" spans="1:13" ht="15">
      <c r="A103" s="14">
        <f t="shared" si="6"/>
        <v>0</v>
      </c>
      <c r="B103" s="10">
        <v>2869413</v>
      </c>
      <c r="C103" s="9">
        <v>1999</v>
      </c>
      <c r="D103" s="10">
        <v>2869413</v>
      </c>
      <c r="E103" s="74">
        <v>279040000</v>
      </c>
      <c r="F103" s="17">
        <f t="shared" si="13"/>
        <v>0.010283160120412844</v>
      </c>
      <c r="H103" s="60"/>
      <c r="I103" s="14">
        <f t="shared" si="11"/>
        <v>3186000</v>
      </c>
      <c r="J103" s="62">
        <f t="shared" si="12"/>
        <v>0.011549587825443894</v>
      </c>
      <c r="K103" s="21">
        <f t="shared" si="8"/>
        <v>3186000</v>
      </c>
      <c r="L103" s="63">
        <f t="shared" si="9"/>
        <v>0.011549587825443908</v>
      </c>
      <c r="M103" s="63">
        <f t="shared" si="10"/>
        <v>0.0029318163944740405</v>
      </c>
    </row>
    <row r="104" spans="1:13" ht="15">
      <c r="A104" s="14">
        <f t="shared" si="6"/>
        <v>0</v>
      </c>
      <c r="B104" s="10">
        <v>2929067</v>
      </c>
      <c r="C104" s="9">
        <v>2000</v>
      </c>
      <c r="D104" s="10">
        <v>2929067</v>
      </c>
      <c r="E104" s="10">
        <v>282162411</v>
      </c>
      <c r="F104" s="17">
        <f t="shared" si="13"/>
        <v>0.010380783852885352</v>
      </c>
      <c r="H104" s="60"/>
      <c r="I104" s="14">
        <f t="shared" si="11"/>
        <v>3122411</v>
      </c>
      <c r="J104" s="62">
        <f t="shared" si="12"/>
        <v>0.01118983299885321</v>
      </c>
      <c r="K104" s="21">
        <f t="shared" si="8"/>
        <v>3122411</v>
      </c>
      <c r="L104" s="63">
        <f t="shared" si="9"/>
        <v>0.011189832998853122</v>
      </c>
      <c r="M104" s="63">
        <f t="shared" si="10"/>
        <v>0.020789617946249006</v>
      </c>
    </row>
    <row r="105" spans="1:13" ht="15">
      <c r="A105" s="14">
        <f t="shared" si="6"/>
        <v>0</v>
      </c>
      <c r="B105" s="10">
        <v>2931997</v>
      </c>
      <c r="C105" s="9">
        <v>2001</v>
      </c>
      <c r="D105" s="10">
        <v>2931997</v>
      </c>
      <c r="E105" s="10">
        <v>284968955</v>
      </c>
      <c r="F105" s="17">
        <f t="shared" si="13"/>
        <v>0.010288829532325723</v>
      </c>
      <c r="H105" s="60"/>
      <c r="I105" s="14">
        <f t="shared" si="11"/>
        <v>2806544</v>
      </c>
      <c r="J105" s="62">
        <f t="shared" si="12"/>
        <v>0.009946555212841586</v>
      </c>
      <c r="K105" s="21">
        <f t="shared" si="8"/>
        <v>2806544</v>
      </c>
      <c r="L105" s="63">
        <f t="shared" si="9"/>
        <v>0.00994655521284149</v>
      </c>
      <c r="M105" s="63">
        <f t="shared" si="10"/>
        <v>0.001000318531464206</v>
      </c>
    </row>
    <row r="106" spans="1:13" ht="15">
      <c r="A106" s="14">
        <f t="shared" si="6"/>
        <v>0</v>
      </c>
      <c r="B106" s="10">
        <v>2934234</v>
      </c>
      <c r="C106" s="9">
        <v>2002</v>
      </c>
      <c r="D106" s="10">
        <v>2934234</v>
      </c>
      <c r="E106" s="10">
        <v>287625193</v>
      </c>
      <c r="F106" s="17">
        <f t="shared" si="13"/>
        <v>0.010201588982506133</v>
      </c>
      <c r="H106" s="60"/>
      <c r="I106" s="14">
        <f t="shared" si="11"/>
        <v>2656238</v>
      </c>
      <c r="J106" s="62">
        <f t="shared" si="12"/>
        <v>0.009321148684424239</v>
      </c>
      <c r="K106" s="21">
        <f t="shared" si="8"/>
        <v>2656238</v>
      </c>
      <c r="L106" s="63">
        <f t="shared" si="9"/>
        <v>0.00932114868442424</v>
      </c>
      <c r="M106" s="63">
        <f t="shared" si="10"/>
        <v>0.0007629612172181943</v>
      </c>
    </row>
    <row r="107" spans="1:13" ht="15">
      <c r="A107" s="14">
        <f t="shared" si="6"/>
        <v>0</v>
      </c>
      <c r="B107" s="10">
        <v>2941999</v>
      </c>
      <c r="C107" s="9">
        <v>2003</v>
      </c>
      <c r="D107" s="10">
        <v>2941999</v>
      </c>
      <c r="E107" s="10">
        <v>290107933</v>
      </c>
      <c r="F107" s="17">
        <f t="shared" si="13"/>
        <v>0.010141049814035937</v>
      </c>
      <c r="H107" s="60"/>
      <c r="I107" s="14">
        <f t="shared" si="11"/>
        <v>2482740</v>
      </c>
      <c r="J107" s="62">
        <f t="shared" si="12"/>
        <v>0.008631858614693741</v>
      </c>
      <c r="K107" s="21">
        <f t="shared" si="8"/>
        <v>2482740</v>
      </c>
      <c r="L107" s="63">
        <f t="shared" si="9"/>
        <v>0.008631858614693844</v>
      </c>
      <c r="M107" s="63">
        <f t="shared" si="10"/>
        <v>0.0026463465422321697</v>
      </c>
    </row>
    <row r="108" spans="1:13" ht="15">
      <c r="A108" s="14">
        <f t="shared" si="6"/>
        <v>0</v>
      </c>
      <c r="B108" s="10">
        <v>2953635</v>
      </c>
      <c r="C108" s="9">
        <v>2004</v>
      </c>
      <c r="D108" s="10">
        <v>2953635</v>
      </c>
      <c r="E108" s="10">
        <v>292805298</v>
      </c>
      <c r="F108" s="17">
        <f t="shared" si="13"/>
        <v>0.010087368706012963</v>
      </c>
      <c r="H108" s="60"/>
      <c r="I108" s="14">
        <f aca="true" t="shared" si="14" ref="I108:I114">E108-E107</f>
        <v>2697365</v>
      </c>
      <c r="J108" s="62">
        <f aca="true" t="shared" si="15" ref="J108:J114">I108/E107</f>
        <v>0.009297798140528614</v>
      </c>
      <c r="K108" s="21">
        <f t="shared" si="8"/>
        <v>2697365</v>
      </c>
      <c r="L108" s="63">
        <f t="shared" si="9"/>
        <v>0.009297798140528668</v>
      </c>
      <c r="M108" s="63">
        <f t="shared" si="10"/>
        <v>0.00395513390725144</v>
      </c>
    </row>
    <row r="109" spans="1:13" ht="15">
      <c r="A109" s="14">
        <f t="shared" si="6"/>
        <v>0</v>
      </c>
      <c r="B109" s="10">
        <v>2964454</v>
      </c>
      <c r="C109" s="9">
        <v>2005</v>
      </c>
      <c r="D109" s="10">
        <v>2964454</v>
      </c>
      <c r="E109" s="10">
        <v>295516599</v>
      </c>
      <c r="F109" s="75">
        <f t="shared" si="13"/>
        <v>0.01003142974043228</v>
      </c>
      <c r="H109" s="60"/>
      <c r="I109" s="14">
        <f t="shared" si="14"/>
        <v>2711301</v>
      </c>
      <c r="J109" s="62">
        <f t="shared" si="15"/>
        <v>0.009259740238716582</v>
      </c>
      <c r="K109" s="21">
        <f t="shared" si="8"/>
        <v>2711301</v>
      </c>
      <c r="L109" s="63">
        <f t="shared" si="9"/>
        <v>0.009259740238716674</v>
      </c>
      <c r="M109" s="63">
        <f t="shared" si="10"/>
        <v>0.003662944134938728</v>
      </c>
    </row>
    <row r="110" spans="1:13" ht="15">
      <c r="A110" s="14">
        <f t="shared" si="6"/>
        <v>0</v>
      </c>
      <c r="B110" s="10">
        <v>2982644</v>
      </c>
      <c r="C110" s="9">
        <v>2006</v>
      </c>
      <c r="D110" s="10">
        <v>2982644</v>
      </c>
      <c r="E110" s="10">
        <v>298379912</v>
      </c>
      <c r="F110" s="75">
        <f t="shared" si="13"/>
        <v>0.009996128693810996</v>
      </c>
      <c r="H110" s="60"/>
      <c r="I110" s="14">
        <f t="shared" si="14"/>
        <v>2863313</v>
      </c>
      <c r="J110" s="62">
        <f t="shared" si="15"/>
        <v>0.00968917823800483</v>
      </c>
      <c r="K110" s="21">
        <f t="shared" si="8"/>
        <v>2863313</v>
      </c>
      <c r="L110" s="63">
        <f t="shared" si="9"/>
        <v>0.009689178238004859</v>
      </c>
      <c r="M110" s="63">
        <f t="shared" si="10"/>
        <v>0.006136037192683741</v>
      </c>
    </row>
    <row r="111" spans="1:13" ht="15">
      <c r="A111" s="14">
        <f t="shared" si="6"/>
        <v>0</v>
      </c>
      <c r="B111" s="10">
        <v>2999212</v>
      </c>
      <c r="C111" s="9">
        <v>2007</v>
      </c>
      <c r="D111" s="10">
        <v>2999212</v>
      </c>
      <c r="E111" s="10">
        <v>301231207</v>
      </c>
      <c r="F111" s="75">
        <f t="shared" si="13"/>
        <v>0.009956511577500667</v>
      </c>
      <c r="H111" s="60"/>
      <c r="I111" s="14">
        <f t="shared" si="14"/>
        <v>2851295</v>
      </c>
      <c r="J111" s="62">
        <f t="shared" si="15"/>
        <v>0.00955592144554289</v>
      </c>
      <c r="K111" s="21">
        <f t="shared" si="8"/>
        <v>2851295</v>
      </c>
      <c r="L111" s="63">
        <f t="shared" si="9"/>
        <v>0.009555921445542959</v>
      </c>
      <c r="M111" s="63">
        <f t="shared" si="10"/>
        <v>0.005554803053934743</v>
      </c>
    </row>
    <row r="112" spans="1:13" ht="15">
      <c r="A112" s="14">
        <f t="shared" si="6"/>
        <v>0</v>
      </c>
      <c r="B112" s="10">
        <v>3016734</v>
      </c>
      <c r="C112" s="9">
        <v>2008</v>
      </c>
      <c r="D112" s="10">
        <v>3016734</v>
      </c>
      <c r="E112" s="10">
        <v>304093966</v>
      </c>
      <c r="F112" s="75">
        <f t="shared" si="13"/>
        <v>0.009920400722453006</v>
      </c>
      <c r="H112" s="60"/>
      <c r="I112" s="14">
        <f t="shared" si="14"/>
        <v>2862759</v>
      </c>
      <c r="J112" s="62">
        <f t="shared" si="15"/>
        <v>0.00950352730220279</v>
      </c>
      <c r="K112" s="21">
        <f t="shared" si="8"/>
        <v>2862759</v>
      </c>
      <c r="L112" s="63">
        <f t="shared" si="9"/>
        <v>0.00950352730220283</v>
      </c>
      <c r="M112" s="63">
        <f t="shared" si="10"/>
        <v>0.005842201218186682</v>
      </c>
    </row>
    <row r="113" spans="1:13" ht="15">
      <c r="A113" s="14">
        <f t="shared" si="6"/>
        <v>0</v>
      </c>
      <c r="B113" s="10">
        <v>3032870</v>
      </c>
      <c r="C113" s="9">
        <v>2009</v>
      </c>
      <c r="D113" s="10">
        <v>3032870</v>
      </c>
      <c r="E113" s="10">
        <v>306771529</v>
      </c>
      <c r="F113" s="75">
        <f t="shared" si="13"/>
        <v>0.009886412894594269</v>
      </c>
      <c r="H113" s="60"/>
      <c r="I113" s="14">
        <f t="shared" si="14"/>
        <v>2677563</v>
      </c>
      <c r="J113" s="62">
        <f t="shared" si="15"/>
        <v>0.00880505139651472</v>
      </c>
      <c r="K113" s="21">
        <f t="shared" si="8"/>
        <v>2677563</v>
      </c>
      <c r="L113" s="63">
        <f t="shared" si="9"/>
        <v>0.008805051396514774</v>
      </c>
      <c r="M113" s="63">
        <f t="shared" si="10"/>
        <v>0.005348830887973444</v>
      </c>
    </row>
    <row r="114" spans="1:15" ht="15">
      <c r="A114" s="14">
        <f t="shared" si="6"/>
        <v>0</v>
      </c>
      <c r="B114" s="67">
        <v>3050819</v>
      </c>
      <c r="C114" s="9">
        <v>2010</v>
      </c>
      <c r="D114" s="21">
        <v>3050819</v>
      </c>
      <c r="E114" s="10">
        <v>309327143</v>
      </c>
      <c r="F114" s="75">
        <f t="shared" si="13"/>
        <v>0.009862758794497384</v>
      </c>
      <c r="H114" s="60"/>
      <c r="I114" s="14">
        <f t="shared" si="14"/>
        <v>2555614</v>
      </c>
      <c r="J114" s="62">
        <f t="shared" si="15"/>
        <v>0.00833067530200953</v>
      </c>
      <c r="K114" s="21">
        <f t="shared" si="8"/>
        <v>2555614</v>
      </c>
      <c r="L114" s="63">
        <f t="shared" si="9"/>
        <v>0.008330675302009594</v>
      </c>
      <c r="M114" s="63">
        <f t="shared" si="10"/>
        <v>0.0059181567294344095</v>
      </c>
      <c r="N114" s="13"/>
      <c r="O114" s="14"/>
    </row>
    <row r="115" spans="1:15" ht="15">
      <c r="A115" s="14">
        <f t="shared" si="6"/>
        <v>0</v>
      </c>
      <c r="B115" s="67">
        <v>3066772</v>
      </c>
      <c r="C115" s="9">
        <v>2011</v>
      </c>
      <c r="D115" s="21">
        <v>3066772</v>
      </c>
      <c r="E115" s="10">
        <v>311583481</v>
      </c>
      <c r="F115" s="75">
        <f t="shared" si="13"/>
        <v>0.009842537191501497</v>
      </c>
      <c r="G115" s="14">
        <f aca="true" t="shared" si="16" ref="G115:G121">D115-D114</f>
        <v>15953</v>
      </c>
      <c r="H115" s="62">
        <f aca="true" t="shared" si="17" ref="H115:H121">G115/D114</f>
        <v>0.005229087664656605</v>
      </c>
      <c r="I115" s="14">
        <f aca="true" t="shared" si="18" ref="I115:I121">E115-E114</f>
        <v>2256338</v>
      </c>
      <c r="J115" s="62">
        <f aca="true" t="shared" si="19" ref="J115:J121">I115/E114</f>
        <v>0.007294342093994642</v>
      </c>
      <c r="K115" s="21">
        <f t="shared" si="8"/>
        <v>2256338</v>
      </c>
      <c r="L115" s="63">
        <f t="shared" si="9"/>
        <v>0.007294342093994599</v>
      </c>
      <c r="M115" s="63">
        <f t="shared" si="10"/>
        <v>0.005229087664656573</v>
      </c>
      <c r="N115" s="13"/>
      <c r="O115" s="14"/>
    </row>
    <row r="116" spans="1:15" ht="15">
      <c r="A116" s="14">
        <f t="shared" si="6"/>
        <v>0</v>
      </c>
      <c r="B116" s="67">
        <v>3076844</v>
      </c>
      <c r="C116" s="9">
        <v>2012</v>
      </c>
      <c r="D116" s="21">
        <v>3076844</v>
      </c>
      <c r="E116" s="10">
        <v>313877662</v>
      </c>
      <c r="F116" s="75">
        <f t="shared" si="13"/>
        <v>0.00980268548068897</v>
      </c>
      <c r="G116" s="14">
        <f t="shared" si="16"/>
        <v>10072</v>
      </c>
      <c r="H116" s="62">
        <f t="shared" si="17"/>
        <v>0.003284235019753669</v>
      </c>
      <c r="I116" s="14">
        <f t="shared" si="18"/>
        <v>2294181</v>
      </c>
      <c r="J116" s="62">
        <f t="shared" si="19"/>
        <v>0.007362973777162468</v>
      </c>
      <c r="K116" s="21">
        <f t="shared" si="8"/>
        <v>2294181</v>
      </c>
      <c r="L116" s="63">
        <f t="shared" si="9"/>
        <v>0.007362973777162551</v>
      </c>
      <c r="M116" s="63">
        <f t="shared" si="10"/>
        <v>0.003284235019753723</v>
      </c>
      <c r="N116" s="13"/>
      <c r="O116" s="14"/>
    </row>
    <row r="117" spans="1:15" ht="15">
      <c r="A117" s="14">
        <f t="shared" si="6"/>
        <v>0</v>
      </c>
      <c r="B117" s="67">
        <v>3093935</v>
      </c>
      <c r="C117" s="9">
        <v>2013</v>
      </c>
      <c r="D117" s="21">
        <v>3093935</v>
      </c>
      <c r="E117" s="10">
        <v>316059947</v>
      </c>
      <c r="F117" s="75">
        <f t="shared" si="13"/>
        <v>0.009789076500731046</v>
      </c>
      <c r="G117" s="14">
        <f t="shared" si="16"/>
        <v>17091</v>
      </c>
      <c r="H117" s="62">
        <f t="shared" si="17"/>
        <v>0.005554717756246335</v>
      </c>
      <c r="I117" s="14">
        <f t="shared" si="18"/>
        <v>2182285</v>
      </c>
      <c r="J117" s="62">
        <f t="shared" si="19"/>
        <v>0.006952661065762622</v>
      </c>
      <c r="K117" s="21">
        <f t="shared" si="8"/>
        <v>2182285</v>
      </c>
      <c r="L117" s="63">
        <f t="shared" si="9"/>
        <v>0.006952661065762644</v>
      </c>
      <c r="M117" s="63">
        <f t="shared" si="10"/>
        <v>0.005554717756246275</v>
      </c>
      <c r="N117" s="13"/>
      <c r="O117" s="14"/>
    </row>
    <row r="118" spans="1:15" ht="15">
      <c r="A118" s="14">
        <f t="shared" si="6"/>
        <v>0</v>
      </c>
      <c r="B118" s="67">
        <v>3110643</v>
      </c>
      <c r="C118" s="9">
        <v>2014</v>
      </c>
      <c r="D118" s="21">
        <v>3110643</v>
      </c>
      <c r="E118" s="10">
        <v>318386329</v>
      </c>
      <c r="F118" s="75">
        <f t="shared" si="13"/>
        <v>0.009770026903385038</v>
      </c>
      <c r="G118" s="14">
        <f t="shared" si="16"/>
        <v>16708</v>
      </c>
      <c r="H118" s="62">
        <f t="shared" si="17"/>
        <v>0.005400242732959807</v>
      </c>
      <c r="I118" s="14">
        <f t="shared" si="18"/>
        <v>2326382</v>
      </c>
      <c r="J118" s="62">
        <f t="shared" si="19"/>
        <v>0.007360572011992396</v>
      </c>
      <c r="K118" s="21">
        <f t="shared" si="8"/>
        <v>2326382</v>
      </c>
      <c r="L118" s="63">
        <f>E118/E117-1</f>
        <v>0.007360572011992472</v>
      </c>
      <c r="M118" s="63">
        <f t="shared" si="10"/>
        <v>0.0054002427329598035</v>
      </c>
      <c r="N118" s="13"/>
      <c r="O118" s="14"/>
    </row>
    <row r="119" spans="1:15" ht="15">
      <c r="A119" s="14">
        <f t="shared" si="6"/>
        <v>0</v>
      </c>
      <c r="B119" s="67">
        <v>3122541</v>
      </c>
      <c r="C119" s="9">
        <v>2015</v>
      </c>
      <c r="D119" s="21">
        <v>3122541</v>
      </c>
      <c r="E119" s="10">
        <v>320738994</v>
      </c>
      <c r="F119" s="75">
        <f t="shared" si="13"/>
        <v>0.009735457984257442</v>
      </c>
      <c r="G119" s="14">
        <f t="shared" si="16"/>
        <v>11898</v>
      </c>
      <c r="H119" s="62">
        <f t="shared" si="17"/>
        <v>0.003824932658617527</v>
      </c>
      <c r="I119" s="14">
        <f t="shared" si="18"/>
        <v>2352665</v>
      </c>
      <c r="J119" s="62">
        <f t="shared" si="19"/>
        <v>0.007389340514052034</v>
      </c>
      <c r="K119" s="21">
        <f t="shared" si="8"/>
        <v>2352665</v>
      </c>
      <c r="L119" s="63">
        <f t="shared" si="9"/>
        <v>0.007389340514051934</v>
      </c>
      <c r="M119" s="63">
        <f t="shared" si="10"/>
        <v>0.003824932658617497</v>
      </c>
      <c r="N119" s="13"/>
      <c r="O119" s="14"/>
    </row>
    <row r="120" spans="1:15" ht="15">
      <c r="A120" s="14">
        <f t="shared" si="6"/>
        <v>0</v>
      </c>
      <c r="B120" s="67">
        <v>3133210</v>
      </c>
      <c r="C120" s="9">
        <v>2016</v>
      </c>
      <c r="D120" s="21">
        <v>3133210</v>
      </c>
      <c r="E120" s="10">
        <v>323071755</v>
      </c>
      <c r="F120" s="75">
        <f t="shared" si="13"/>
        <v>0.009698186088721993</v>
      </c>
      <c r="G120" s="14">
        <f t="shared" si="16"/>
        <v>10669</v>
      </c>
      <c r="H120" s="62">
        <f t="shared" si="17"/>
        <v>0.0034167685868656326</v>
      </c>
      <c r="I120" s="14">
        <f t="shared" si="18"/>
        <v>2332761</v>
      </c>
      <c r="J120" s="62">
        <f t="shared" si="19"/>
        <v>0.007273081987655046</v>
      </c>
      <c r="K120" s="21">
        <f t="shared" si="8"/>
        <v>2332761</v>
      </c>
      <c r="L120" s="63">
        <f t="shared" si="9"/>
        <v>0.007273081987654972</v>
      </c>
      <c r="M120" s="63">
        <f t="shared" si="10"/>
        <v>0.0034167685868655706</v>
      </c>
      <c r="N120" s="13"/>
      <c r="O120" s="14"/>
    </row>
    <row r="121" spans="1:13" ht="15">
      <c r="A121" s="14">
        <f t="shared" si="6"/>
        <v>0</v>
      </c>
      <c r="B121" s="67">
        <v>3143734</v>
      </c>
      <c r="C121" s="9">
        <v>2017</v>
      </c>
      <c r="D121" s="21">
        <v>3143734</v>
      </c>
      <c r="E121" s="10">
        <v>325122128</v>
      </c>
      <c r="F121" s="75">
        <f t="shared" si="13"/>
        <v>0.009669394142252907</v>
      </c>
      <c r="G121" s="14">
        <f t="shared" si="16"/>
        <v>10524</v>
      </c>
      <c r="H121" s="62">
        <f t="shared" si="17"/>
        <v>0.003358855614529508</v>
      </c>
      <c r="I121" s="14">
        <f t="shared" si="18"/>
        <v>2050373</v>
      </c>
      <c r="J121" s="62">
        <f t="shared" si="19"/>
        <v>0.006346494140287813</v>
      </c>
      <c r="K121" s="21">
        <f t="shared" si="8"/>
        <v>2050373</v>
      </c>
      <c r="L121" s="63">
        <f t="shared" si="9"/>
        <v>0.006346494140287762</v>
      </c>
      <c r="M121" s="63">
        <f t="shared" si="10"/>
        <v>0.0033588556145294213</v>
      </c>
    </row>
    <row r="122" spans="1:13" ht="15">
      <c r="A122" s="14">
        <f t="shared" si="6"/>
        <v>0</v>
      </c>
      <c r="B122" s="67">
        <v>3149900</v>
      </c>
      <c r="C122" s="9">
        <v>2018</v>
      </c>
      <c r="D122" s="21">
        <v>3149900</v>
      </c>
      <c r="E122" s="10">
        <v>326838199</v>
      </c>
      <c r="F122" s="75">
        <f t="shared" si="13"/>
        <v>0.009637490384041677</v>
      </c>
      <c r="G122" s="14">
        <f>D122-D121</f>
        <v>6166</v>
      </c>
      <c r="H122" s="62">
        <f>G122/D121</f>
        <v>0.0019613618709470966</v>
      </c>
      <c r="I122" s="14">
        <f>E122-E121</f>
        <v>1716071</v>
      </c>
      <c r="J122" s="62">
        <f>I122/E121</f>
        <v>0.0052782350145050725</v>
      </c>
      <c r="K122" s="21">
        <f>E122-E121</f>
        <v>1716071</v>
      </c>
      <c r="L122" s="63">
        <f>E122/E121-1</f>
        <v>0.005278235014505084</v>
      </c>
      <c r="M122" s="63">
        <f>D122/D121-1</f>
        <v>0.001961361870947087</v>
      </c>
    </row>
    <row r="123" spans="1:13" ht="15">
      <c r="A123" s="14">
        <f>D123-B123</f>
        <v>0</v>
      </c>
      <c r="B123" s="67">
        <v>3159596</v>
      </c>
      <c r="C123" s="9">
        <v>2019</v>
      </c>
      <c r="D123" s="21">
        <v>3159596</v>
      </c>
      <c r="E123" s="10">
        <v>328329953</v>
      </c>
      <c r="F123" s="75">
        <f t="shared" si="13"/>
        <v>0.009623234100727934</v>
      </c>
      <c r="G123" s="14">
        <f>D123-D122</f>
        <v>9696</v>
      </c>
      <c r="H123" s="64">
        <f>G123/D122</f>
        <v>0.003078192958506619</v>
      </c>
      <c r="I123" s="14">
        <f>E123-E122</f>
        <v>1491754</v>
      </c>
      <c r="J123" s="64">
        <f>I123/E122</f>
        <v>0.004564197222246963</v>
      </c>
      <c r="K123" s="21">
        <f>E123-E122</f>
        <v>1491754</v>
      </c>
      <c r="L123" s="64">
        <f>E123/E122-1</f>
        <v>0.004564197222246991</v>
      </c>
      <c r="M123" s="64">
        <f>D123/D122-1</f>
        <v>0.0030781929585066425</v>
      </c>
    </row>
    <row r="124" spans="2:13" ht="15">
      <c r="B124" s="67">
        <v>3163561</v>
      </c>
      <c r="C124" s="9">
        <v>2020</v>
      </c>
      <c r="D124" s="21">
        <v>3190904</v>
      </c>
      <c r="E124" s="10">
        <v>331526933</v>
      </c>
      <c r="F124" s="75">
        <f t="shared" si="13"/>
        <v>0.009624871111150417</v>
      </c>
      <c r="G124" s="14">
        <f>D124-D123</f>
        <v>31308</v>
      </c>
      <c r="H124" s="64">
        <f>G124/D123</f>
        <v>0.009908861765871333</v>
      </c>
      <c r="I124" s="14">
        <f>E124-E123</f>
        <v>3196980</v>
      </c>
      <c r="J124" s="64">
        <f>I124/E123</f>
        <v>0.009737095171453942</v>
      </c>
      <c r="K124" s="21">
        <f>E124-E123</f>
        <v>3196980</v>
      </c>
      <c r="L124" s="64">
        <f>E124/E123-1</f>
        <v>0.009737095171453936</v>
      </c>
      <c r="M124" s="64">
        <f>D124/D123-1</f>
        <v>0.009908861765871357</v>
      </c>
    </row>
    <row r="125" spans="3:13" ht="15">
      <c r="C125" s="9">
        <v>2021</v>
      </c>
      <c r="D125" s="67">
        <v>3197944</v>
      </c>
      <c r="E125" s="10">
        <v>332048977</v>
      </c>
      <c r="F125" s="75">
        <f>D125/E125</f>
        <v>0.009630940678970983</v>
      </c>
      <c r="G125" s="14">
        <f>D125-D124</f>
        <v>7040</v>
      </c>
      <c r="H125" s="66">
        <f>G125/D124</f>
        <v>0.002206271326244851</v>
      </c>
      <c r="I125" s="14">
        <f>E125-E124</f>
        <v>522044</v>
      </c>
      <c r="J125" s="66">
        <f>I125/E124</f>
        <v>0.0015746654284646009</v>
      </c>
      <c r="K125" s="67">
        <f>E125-E124</f>
        <v>522044</v>
      </c>
      <c r="L125" s="66">
        <f>E125/E124-1</f>
        <v>0.0015746654284645167</v>
      </c>
      <c r="M125" s="66">
        <f>D125/D124-1</f>
        <v>0.0022062713262449574</v>
      </c>
    </row>
    <row r="126" spans="3:13" ht="15">
      <c r="C126" s="9">
        <v>2022</v>
      </c>
      <c r="D126" s="67">
        <v>3199693</v>
      </c>
      <c r="E126" s="10">
        <v>333271411</v>
      </c>
      <c r="F126" s="75">
        <f>D126/E126</f>
        <v>0.009600862523428389</v>
      </c>
      <c r="G126" s="14">
        <f>D126-D125</f>
        <v>1749</v>
      </c>
      <c r="H126" s="66">
        <f>G126/D125</f>
        <v>0.000546913892175723</v>
      </c>
      <c r="I126" s="14">
        <f>E126-E125</f>
        <v>1222434</v>
      </c>
      <c r="J126" s="66">
        <f>I126/E125</f>
        <v>0.0036814870235242435</v>
      </c>
      <c r="K126" s="67">
        <f>E126-E125</f>
        <v>1222434</v>
      </c>
      <c r="L126" s="66">
        <f>E126/E125-1</f>
        <v>0.0036814870235242214</v>
      </c>
      <c r="M126" s="66">
        <f>D126/D125-1</f>
        <v>0.0005469138921756489</v>
      </c>
    </row>
    <row r="127" spans="3:13" ht="15">
      <c r="C127" s="138">
        <v>2023</v>
      </c>
      <c r="D127" s="74">
        <v>3207004</v>
      </c>
      <c r="E127" s="10">
        <v>334914895</v>
      </c>
      <c r="F127" s="75">
        <f>D127/E127</f>
        <v>0.00957557889445317</v>
      </c>
      <c r="G127" s="14">
        <f>D127-D126</f>
        <v>7311</v>
      </c>
      <c r="H127" s="66">
        <f>G127/D126</f>
        <v>0.0022849067082373214</v>
      </c>
      <c r="I127" s="14">
        <f>E127-E126</f>
        <v>1643484</v>
      </c>
      <c r="J127" s="66">
        <f>I127/E126</f>
        <v>0.004931368085455131</v>
      </c>
      <c r="K127" s="74">
        <f>E127-E126</f>
        <v>1643484</v>
      </c>
      <c r="L127" s="66">
        <f>E127/E126-1</f>
        <v>0.0049313680854550235</v>
      </c>
      <c r="M127" s="66">
        <f>D127/D126-1</f>
        <v>0.002284906708237333</v>
      </c>
    </row>
    <row r="128" spans="4:7" ht="15">
      <c r="D128" s="19"/>
      <c r="E128" s="18"/>
      <c r="F128" s="14"/>
      <c r="G128" s="14"/>
    </row>
    <row r="129" spans="4:7" ht="15">
      <c r="D129" s="19"/>
      <c r="E129" s="18"/>
      <c r="F129" s="14"/>
      <c r="G129" s="14"/>
    </row>
    <row r="130" spans="4:7" ht="15">
      <c r="D130" s="19"/>
      <c r="E130" s="18"/>
      <c r="F130" s="14"/>
      <c r="G130" s="14"/>
    </row>
    <row r="131" spans="4:7" ht="15">
      <c r="D131" s="19"/>
      <c r="E131" s="18"/>
      <c r="F131" s="14"/>
      <c r="G131" s="14"/>
    </row>
    <row r="132" spans="4:7" ht="15">
      <c r="D132" s="19"/>
      <c r="E132" s="23"/>
      <c r="F132" s="14"/>
      <c r="G132" s="14"/>
    </row>
    <row r="133" spans="4:7" ht="15">
      <c r="D133" s="19"/>
      <c r="E133" s="64"/>
      <c r="F133" s="14"/>
      <c r="G133" s="14"/>
    </row>
    <row r="134" spans="4:7" ht="15">
      <c r="D134" s="19"/>
      <c r="E134" s="64"/>
      <c r="F134" s="14"/>
      <c r="G134" s="14"/>
    </row>
    <row r="135" spans="4:7" ht="15">
      <c r="D135" s="19"/>
      <c r="E135" s="64"/>
      <c r="F135" s="14"/>
      <c r="G135" s="14"/>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Z82"/>
  <sheetViews>
    <sheetView zoomScale="90" zoomScaleNormal="90" zoomScalePageLayoutView="0" workbookViewId="0" topLeftCell="A1">
      <pane ySplit="11" topLeftCell="A12" activePane="bottomLeft" state="frozen"/>
      <selection pane="topLeft" activeCell="A1" sqref="A1"/>
      <selection pane="bottomLeft" activeCell="M6" sqref="M6"/>
    </sheetView>
  </sheetViews>
  <sheetFormatPr defaultColWidth="9.140625" defaultRowHeight="15"/>
  <cols>
    <col min="1" max="1" width="16.8515625" style="0" customWidth="1"/>
    <col min="2" max="2" width="13.421875" style="0" bestFit="1" customWidth="1"/>
    <col min="3" max="3" width="30.00390625" style="0" bestFit="1" customWidth="1"/>
    <col min="4" max="4" width="10.8515625" style="0" bestFit="1" customWidth="1"/>
    <col min="5" max="5" width="11.421875" style="0" customWidth="1"/>
    <col min="7" max="8" width="9.8515625" style="0" bestFit="1" customWidth="1"/>
    <col min="10" max="10" width="14.7109375" style="0" bestFit="1" customWidth="1"/>
    <col min="11" max="11" width="10.57421875" style="0" bestFit="1" customWidth="1"/>
    <col min="12" max="14" width="15.00390625" style="54" customWidth="1"/>
    <col min="15" max="17" width="9.140625" style="54" customWidth="1"/>
    <col min="18" max="26" width="9.140625" style="53" customWidth="1"/>
  </cols>
  <sheetData>
    <row r="1" spans="1:15" ht="15">
      <c r="A1" s="107" t="s">
        <v>116</v>
      </c>
      <c r="B1" s="107"/>
      <c r="C1" s="107"/>
      <c r="D1" s="107"/>
      <c r="E1" s="107"/>
      <c r="F1" s="107"/>
      <c r="G1" s="107"/>
      <c r="H1" s="107"/>
      <c r="I1" s="107"/>
      <c r="J1" s="107"/>
      <c r="K1" s="107"/>
      <c r="M1" s="22" t="s">
        <v>47</v>
      </c>
      <c r="N1" s="8"/>
      <c r="O1" s="8"/>
    </row>
    <row r="2" spans="1:15" ht="26.25" customHeight="1">
      <c r="A2" s="108" t="s">
        <v>128</v>
      </c>
      <c r="B2" s="108"/>
      <c r="C2" s="108"/>
      <c r="D2" s="108"/>
      <c r="E2" s="109"/>
      <c r="F2" s="109"/>
      <c r="G2" s="109"/>
      <c r="H2" s="109"/>
      <c r="I2" s="109"/>
      <c r="J2" s="109"/>
      <c r="K2" s="109"/>
      <c r="M2" s="22"/>
      <c r="N2" s="8"/>
      <c r="O2" s="8"/>
    </row>
    <row r="3" spans="1:11" ht="15" customHeight="1">
      <c r="A3" s="110" t="s">
        <v>117</v>
      </c>
      <c r="B3" s="78"/>
      <c r="C3" s="78"/>
      <c r="D3" s="78"/>
      <c r="E3" s="113" t="s">
        <v>125</v>
      </c>
      <c r="F3" s="114"/>
      <c r="G3" s="114"/>
      <c r="H3" s="114"/>
      <c r="I3" s="114"/>
      <c r="J3" s="114"/>
      <c r="K3" s="114"/>
    </row>
    <row r="4" spans="1:17" ht="15" customHeight="1">
      <c r="A4" s="111"/>
      <c r="B4" s="79" t="s">
        <v>118</v>
      </c>
      <c r="C4" s="115" t="s">
        <v>61</v>
      </c>
      <c r="D4" s="80"/>
      <c r="E4" s="115" t="s">
        <v>126</v>
      </c>
      <c r="F4" s="113" t="s">
        <v>4</v>
      </c>
      <c r="G4" s="114"/>
      <c r="H4" s="114"/>
      <c r="I4" s="113" t="s">
        <v>5</v>
      </c>
      <c r="J4" s="114"/>
      <c r="K4" s="114"/>
      <c r="L4" s="3"/>
      <c r="M4" s="3"/>
      <c r="N4" s="3"/>
      <c r="O4" s="3"/>
      <c r="P4" s="3"/>
      <c r="Q4" s="3"/>
    </row>
    <row r="5" spans="1:17" ht="25.5">
      <c r="A5" s="112"/>
      <c r="B5" s="69" t="s">
        <v>17</v>
      </c>
      <c r="C5" s="116"/>
      <c r="D5" s="125">
        <v>2023</v>
      </c>
      <c r="E5" s="112"/>
      <c r="F5" s="125" t="s">
        <v>119</v>
      </c>
      <c r="G5" s="126" t="s">
        <v>6</v>
      </c>
      <c r="H5" s="126" t="s">
        <v>7</v>
      </c>
      <c r="I5" s="126" t="s">
        <v>8</v>
      </c>
      <c r="J5" s="126" t="s">
        <v>127</v>
      </c>
      <c r="K5" s="126" t="s">
        <v>9</v>
      </c>
      <c r="L5" s="4"/>
      <c r="M5" s="4"/>
      <c r="N5" s="4"/>
      <c r="O5" s="4"/>
      <c r="P5" s="4"/>
      <c r="Q5" s="4"/>
    </row>
    <row r="6" spans="1:25" ht="15">
      <c r="A6" s="55" t="s">
        <v>0</v>
      </c>
      <c r="B6" s="77">
        <v>331449281</v>
      </c>
      <c r="C6" s="127">
        <v>331464948</v>
      </c>
      <c r="D6" s="127">
        <v>334914895</v>
      </c>
      <c r="E6" s="127">
        <v>3449947</v>
      </c>
      <c r="F6" s="127">
        <v>915797</v>
      </c>
      <c r="G6" s="127">
        <v>11811192</v>
      </c>
      <c r="H6" s="127">
        <v>10895395</v>
      </c>
      <c r="I6" s="127">
        <v>2534150</v>
      </c>
      <c r="J6" s="127">
        <v>2534150</v>
      </c>
      <c r="K6" s="127" t="s">
        <v>10</v>
      </c>
      <c r="M6" s="11"/>
      <c r="P6" s="7">
        <f>E6-F6-I6</f>
        <v>0</v>
      </c>
      <c r="Q6" s="65">
        <f>P6/C6</f>
        <v>0</v>
      </c>
      <c r="S6" s="66">
        <f>J6/C6</f>
        <v>0.0076453031166360316</v>
      </c>
      <c r="V6" s="66">
        <f>F6/C6</f>
        <v>0.0027628773586038423</v>
      </c>
      <c r="Y6" s="66">
        <f>E6/C6</f>
        <v>0.010408180475239873</v>
      </c>
    </row>
    <row r="7" spans="1:11" ht="15">
      <c r="A7" s="56" t="s">
        <v>11</v>
      </c>
      <c r="B7" s="77">
        <v>57609148</v>
      </c>
      <c r="C7" s="128">
        <v>57614141</v>
      </c>
      <c r="D7" s="128">
        <v>56983517</v>
      </c>
      <c r="E7" s="128">
        <v>-630624</v>
      </c>
      <c r="F7" s="128">
        <v>46475</v>
      </c>
      <c r="G7" s="128">
        <v>1889402</v>
      </c>
      <c r="H7" s="128">
        <v>1842927</v>
      </c>
      <c r="I7" s="128">
        <v>-661666</v>
      </c>
      <c r="J7" s="128">
        <v>520034</v>
      </c>
      <c r="K7" s="128">
        <v>-1181700</v>
      </c>
    </row>
    <row r="8" spans="1:11" ht="15">
      <c r="A8" s="56" t="s">
        <v>12</v>
      </c>
      <c r="B8" s="77">
        <v>68985454</v>
      </c>
      <c r="C8" s="128">
        <v>68987296</v>
      </c>
      <c r="D8" s="128">
        <v>68909283</v>
      </c>
      <c r="E8" s="128">
        <v>-78013</v>
      </c>
      <c r="F8" s="128">
        <v>17730</v>
      </c>
      <c r="G8" s="128">
        <v>2438549</v>
      </c>
      <c r="H8" s="128">
        <v>2420819</v>
      </c>
      <c r="I8" s="128">
        <v>-111617</v>
      </c>
      <c r="J8" s="128">
        <v>368719</v>
      </c>
      <c r="K8" s="128">
        <v>-480336</v>
      </c>
    </row>
    <row r="9" spans="1:23" ht="15">
      <c r="A9" s="56" t="s">
        <v>13</v>
      </c>
      <c r="B9" s="77">
        <v>126266107</v>
      </c>
      <c r="C9" s="128">
        <v>126268529</v>
      </c>
      <c r="D9" s="128">
        <v>130125290</v>
      </c>
      <c r="E9" s="128">
        <v>3856761</v>
      </c>
      <c r="F9" s="128">
        <v>337647</v>
      </c>
      <c r="G9" s="128">
        <v>4740236</v>
      </c>
      <c r="H9" s="128">
        <v>4402589</v>
      </c>
      <c r="I9" s="128">
        <v>3508262</v>
      </c>
      <c r="J9" s="128">
        <v>1071260</v>
      </c>
      <c r="K9" s="128">
        <v>2437002</v>
      </c>
      <c r="L9" s="92" t="s">
        <v>9</v>
      </c>
      <c r="M9" s="93"/>
      <c r="N9" s="93"/>
      <c r="P9" s="94" t="s">
        <v>52</v>
      </c>
      <c r="Q9" s="94"/>
      <c r="S9" s="95" t="s">
        <v>48</v>
      </c>
      <c r="T9" s="95"/>
      <c r="V9" s="95" t="s">
        <v>43</v>
      </c>
      <c r="W9" s="95"/>
    </row>
    <row r="10" spans="1:14" ht="15">
      <c r="A10" s="58" t="s">
        <v>14</v>
      </c>
      <c r="B10" s="77">
        <v>78588572</v>
      </c>
      <c r="C10" s="129">
        <v>78594982</v>
      </c>
      <c r="D10" s="129">
        <v>78896805</v>
      </c>
      <c r="E10" s="129">
        <v>301823</v>
      </c>
      <c r="F10" s="129">
        <v>513945</v>
      </c>
      <c r="G10" s="129">
        <v>2743005</v>
      </c>
      <c r="H10" s="129">
        <v>2229060</v>
      </c>
      <c r="I10" s="129">
        <v>-200829</v>
      </c>
      <c r="J10" s="129">
        <v>574137</v>
      </c>
      <c r="K10" s="129">
        <v>-774966</v>
      </c>
      <c r="L10" s="54" t="s">
        <v>49</v>
      </c>
      <c r="M10" s="54" t="s">
        <v>50</v>
      </c>
      <c r="N10" s="54" t="s">
        <v>51</v>
      </c>
    </row>
    <row r="11" spans="1:26" ht="15">
      <c r="A11" s="52" t="s">
        <v>62</v>
      </c>
      <c r="B11" s="77">
        <v>5024279</v>
      </c>
      <c r="C11" s="128">
        <v>5024294</v>
      </c>
      <c r="D11" s="128">
        <v>5108468</v>
      </c>
      <c r="E11" s="128">
        <v>84174</v>
      </c>
      <c r="F11" s="128">
        <v>-23913</v>
      </c>
      <c r="G11" s="128">
        <v>187408</v>
      </c>
      <c r="H11" s="128">
        <v>211321</v>
      </c>
      <c r="I11" s="128">
        <v>108227</v>
      </c>
      <c r="J11" s="128">
        <v>11689</v>
      </c>
      <c r="K11" s="128">
        <v>96538</v>
      </c>
      <c r="L11" s="54">
        <f>IF(K11&lt;=0,1,0)</f>
        <v>0</v>
      </c>
      <c r="M11" s="65">
        <f>K11/C11</f>
        <v>0.019214241841739355</v>
      </c>
      <c r="N11" s="54">
        <f>RANK(M11,$M$11:$M$61,0)</f>
        <v>14</v>
      </c>
      <c r="P11" s="7">
        <f>E11-F11-I11</f>
        <v>-140</v>
      </c>
      <c r="Q11" s="65">
        <f aca="true" t="shared" si="0" ref="Q11:Q25">P11/C11</f>
        <v>-2.7864611426003336E-05</v>
      </c>
      <c r="S11" s="66">
        <f aca="true" t="shared" si="1" ref="S11:S61">J11/C11</f>
        <v>0.0023264960211325215</v>
      </c>
      <c r="T11" s="53">
        <f>RANK(S11,$S$11:$S$61,0)</f>
        <v>49</v>
      </c>
      <c r="V11" s="66">
        <f>F11/C11</f>
        <v>-0.0047594746645001264</v>
      </c>
      <c r="W11" s="53">
        <f>RANK(V11,$V$11:$V$61,0)</f>
        <v>45</v>
      </c>
      <c r="Y11" s="66">
        <f>E11/C11</f>
        <v>0.016753398586945748</v>
      </c>
      <c r="Z11" s="53">
        <f>RANK(Y11,$Y$11:$Y$61,0)</f>
        <v>19</v>
      </c>
    </row>
    <row r="12" spans="1:26" ht="15">
      <c r="A12" s="52" t="s">
        <v>63</v>
      </c>
      <c r="B12" s="77">
        <v>733391</v>
      </c>
      <c r="C12" s="128">
        <v>733374</v>
      </c>
      <c r="D12" s="128">
        <v>733406</v>
      </c>
      <c r="E12" s="128">
        <v>32</v>
      </c>
      <c r="F12" s="128">
        <v>12059</v>
      </c>
      <c r="G12" s="128">
        <v>30481</v>
      </c>
      <c r="H12" s="128">
        <v>18422</v>
      </c>
      <c r="I12" s="128">
        <v>-12060</v>
      </c>
      <c r="J12" s="128">
        <v>5296</v>
      </c>
      <c r="K12" s="128">
        <v>-17356</v>
      </c>
      <c r="L12" s="54">
        <f aca="true" t="shared" si="2" ref="L12:L59">IF(K12&lt;=0,1,0)</f>
        <v>1</v>
      </c>
      <c r="M12" s="65">
        <f aca="true" t="shared" si="3" ref="M12:M61">K12/C12</f>
        <v>-0.023665960342199206</v>
      </c>
      <c r="N12" s="54">
        <f aca="true" t="shared" si="4" ref="N12:N61">RANK(M12,$M$11:$M$61,0)</f>
        <v>45</v>
      </c>
      <c r="P12" s="7">
        <f aca="true" t="shared" si="5" ref="P12:P61">E12-F12-I12</f>
        <v>33</v>
      </c>
      <c r="Q12" s="65">
        <f t="shared" si="0"/>
        <v>4.499750468383117E-05</v>
      </c>
      <c r="S12" s="66">
        <f t="shared" si="1"/>
        <v>0.0072214177213809055</v>
      </c>
      <c r="T12" s="53">
        <f aca="true" t="shared" si="6" ref="T12:T61">RANK(S12,$S$11:$S$61,0)</f>
        <v>15</v>
      </c>
      <c r="V12" s="66">
        <f aca="true" t="shared" si="7" ref="V12:V60">F12/C12</f>
        <v>0.016443179060070305</v>
      </c>
      <c r="W12" s="53">
        <f aca="true" t="shared" si="8" ref="W12:W61">RANK(V12,$V$11:$V$61,0)</f>
        <v>2</v>
      </c>
      <c r="Y12" s="66">
        <f aca="true" t="shared" si="9" ref="Y12:Y61">E12/C12</f>
        <v>4.363394393583629E-05</v>
      </c>
      <c r="Z12" s="53">
        <f aca="true" t="shared" si="10" ref="Z12:Z61">RANK(Y12,$Y$11:$Y$61,0)</f>
        <v>36</v>
      </c>
    </row>
    <row r="13" spans="1:26" ht="15">
      <c r="A13" s="52" t="s">
        <v>64</v>
      </c>
      <c r="B13" s="77">
        <v>7151502</v>
      </c>
      <c r="C13" s="128">
        <v>7157902</v>
      </c>
      <c r="D13" s="128">
        <v>7431344</v>
      </c>
      <c r="E13" s="128">
        <v>273442</v>
      </c>
      <c r="F13" s="128">
        <v>2534</v>
      </c>
      <c r="G13" s="128">
        <v>251434</v>
      </c>
      <c r="H13" s="128">
        <v>248900</v>
      </c>
      <c r="I13" s="128">
        <v>270441</v>
      </c>
      <c r="J13" s="128">
        <v>52194</v>
      </c>
      <c r="K13" s="128">
        <v>218247</v>
      </c>
      <c r="L13" s="54">
        <f t="shared" si="2"/>
        <v>0</v>
      </c>
      <c r="M13" s="65">
        <f t="shared" si="3"/>
        <v>0.030490358767135958</v>
      </c>
      <c r="N13" s="54">
        <f t="shared" si="4"/>
        <v>7</v>
      </c>
      <c r="P13" s="7">
        <f t="shared" si="5"/>
        <v>467</v>
      </c>
      <c r="Q13" s="65">
        <f t="shared" si="0"/>
        <v>6.524258085679296E-05</v>
      </c>
      <c r="S13" s="66">
        <f t="shared" si="1"/>
        <v>0.007291801424495614</v>
      </c>
      <c r="T13" s="53">
        <f t="shared" si="6"/>
        <v>14</v>
      </c>
      <c r="V13" s="66">
        <f t="shared" si="7"/>
        <v>0.0003540143466619129</v>
      </c>
      <c r="W13" s="53">
        <f t="shared" si="8"/>
        <v>27</v>
      </c>
      <c r="Y13" s="66">
        <f t="shared" si="9"/>
        <v>0.038201417119150274</v>
      </c>
      <c r="Z13" s="53">
        <f t="shared" si="10"/>
        <v>8</v>
      </c>
    </row>
    <row r="14" spans="1:26" ht="15">
      <c r="A14" s="52" t="s">
        <v>65</v>
      </c>
      <c r="B14" s="77">
        <v>3011524</v>
      </c>
      <c r="C14" s="128">
        <v>3011490</v>
      </c>
      <c r="D14" s="128">
        <v>3067732</v>
      </c>
      <c r="E14" s="128">
        <v>56242</v>
      </c>
      <c r="F14" s="128">
        <v>-10190</v>
      </c>
      <c r="G14" s="128">
        <v>115300</v>
      </c>
      <c r="H14" s="128">
        <v>125490</v>
      </c>
      <c r="I14" s="128">
        <v>66041</v>
      </c>
      <c r="J14" s="128">
        <v>8751</v>
      </c>
      <c r="K14" s="128">
        <v>57290</v>
      </c>
      <c r="L14" s="54">
        <f t="shared" si="2"/>
        <v>0</v>
      </c>
      <c r="M14" s="65">
        <f t="shared" si="3"/>
        <v>0.01902380549163371</v>
      </c>
      <c r="N14" s="54">
        <f t="shared" si="4"/>
        <v>15</v>
      </c>
      <c r="P14" s="7">
        <f t="shared" si="5"/>
        <v>391</v>
      </c>
      <c r="Q14" s="65">
        <f t="shared" si="0"/>
        <v>0.00012983606121886508</v>
      </c>
      <c r="S14" s="66">
        <f t="shared" si="1"/>
        <v>0.002905870515924011</v>
      </c>
      <c r="T14" s="53">
        <f t="shared" si="6"/>
        <v>47</v>
      </c>
      <c r="V14" s="66">
        <f t="shared" si="7"/>
        <v>-0.003383707068593952</v>
      </c>
      <c r="W14" s="53">
        <f t="shared" si="8"/>
        <v>38</v>
      </c>
      <c r="Y14" s="66">
        <f t="shared" si="9"/>
        <v>0.018675805000182635</v>
      </c>
      <c r="Z14" s="53">
        <f t="shared" si="10"/>
        <v>16</v>
      </c>
    </row>
    <row r="15" spans="1:26" ht="15">
      <c r="A15" s="52" t="s">
        <v>66</v>
      </c>
      <c r="B15" s="77">
        <v>39538223</v>
      </c>
      <c r="C15" s="128">
        <v>39538212</v>
      </c>
      <c r="D15" s="128">
        <v>38965193</v>
      </c>
      <c r="E15" s="128">
        <v>-573019</v>
      </c>
      <c r="F15" s="128">
        <v>313064</v>
      </c>
      <c r="G15" s="128">
        <v>1353681</v>
      </c>
      <c r="H15" s="128">
        <v>1040617</v>
      </c>
      <c r="I15" s="128">
        <v>-874952</v>
      </c>
      <c r="J15" s="128">
        <v>322998</v>
      </c>
      <c r="K15" s="128">
        <v>-1197950</v>
      </c>
      <c r="L15" s="54">
        <f t="shared" si="2"/>
        <v>1</v>
      </c>
      <c r="M15" s="65">
        <f t="shared" si="3"/>
        <v>-0.030298537526178473</v>
      </c>
      <c r="N15" s="54">
        <f t="shared" si="4"/>
        <v>49</v>
      </c>
      <c r="P15" s="7">
        <f t="shared" si="5"/>
        <v>-11131</v>
      </c>
      <c r="Q15" s="65">
        <f t="shared" si="0"/>
        <v>-0.00028152512308852003</v>
      </c>
      <c r="S15" s="66">
        <f t="shared" si="1"/>
        <v>0.008169261675262402</v>
      </c>
      <c r="T15" s="53">
        <f t="shared" si="6"/>
        <v>13</v>
      </c>
      <c r="V15" s="66">
        <f t="shared" si="7"/>
        <v>0.007918011062311062</v>
      </c>
      <c r="W15" s="53">
        <f t="shared" si="8"/>
        <v>9</v>
      </c>
      <c r="Y15" s="66">
        <f t="shared" si="9"/>
        <v>-0.014492789911693529</v>
      </c>
      <c r="Z15" s="53">
        <f t="shared" si="10"/>
        <v>47</v>
      </c>
    </row>
    <row r="16" spans="1:26" ht="15">
      <c r="A16" s="52" t="s">
        <v>67</v>
      </c>
      <c r="B16" s="77">
        <v>5773714</v>
      </c>
      <c r="C16" s="128">
        <v>5773707</v>
      </c>
      <c r="D16" s="128">
        <v>5877610</v>
      </c>
      <c r="E16" s="128">
        <v>103903</v>
      </c>
      <c r="F16" s="128">
        <v>49817</v>
      </c>
      <c r="G16" s="128">
        <v>202910</v>
      </c>
      <c r="H16" s="128">
        <v>153093</v>
      </c>
      <c r="I16" s="128">
        <v>53082</v>
      </c>
      <c r="J16" s="128">
        <v>26501</v>
      </c>
      <c r="K16" s="128">
        <v>26581</v>
      </c>
      <c r="L16" s="54">
        <f t="shared" si="2"/>
        <v>0</v>
      </c>
      <c r="M16" s="65">
        <f t="shared" si="3"/>
        <v>0.0046038013359527945</v>
      </c>
      <c r="N16" s="54">
        <f t="shared" si="4"/>
        <v>23</v>
      </c>
      <c r="P16" s="7">
        <f t="shared" si="5"/>
        <v>1004</v>
      </c>
      <c r="Q16" s="65">
        <f t="shared" si="0"/>
        <v>0.00017389174753758722</v>
      </c>
      <c r="S16" s="66">
        <f t="shared" si="1"/>
        <v>0.004589945419814341</v>
      </c>
      <c r="T16" s="53">
        <f t="shared" si="6"/>
        <v>34</v>
      </c>
      <c r="V16" s="66">
        <f t="shared" si="7"/>
        <v>0.008628252178366515</v>
      </c>
      <c r="W16" s="53">
        <f t="shared" si="8"/>
        <v>6</v>
      </c>
      <c r="Y16" s="66">
        <f t="shared" si="9"/>
        <v>0.017995890681671237</v>
      </c>
      <c r="Z16" s="53">
        <f t="shared" si="10"/>
        <v>17</v>
      </c>
    </row>
    <row r="17" spans="1:26" ht="15">
      <c r="A17" s="52" t="s">
        <v>68</v>
      </c>
      <c r="B17" s="77">
        <v>3605944</v>
      </c>
      <c r="C17" s="128">
        <v>3605912</v>
      </c>
      <c r="D17" s="128">
        <v>3617176</v>
      </c>
      <c r="E17" s="128">
        <v>11264</v>
      </c>
      <c r="F17" s="128">
        <v>-1248</v>
      </c>
      <c r="G17" s="128">
        <v>112936</v>
      </c>
      <c r="H17" s="128">
        <v>114184</v>
      </c>
      <c r="I17" s="128">
        <v>15968</v>
      </c>
      <c r="J17" s="128">
        <v>37453</v>
      </c>
      <c r="K17" s="128">
        <v>-21485</v>
      </c>
      <c r="L17" s="54">
        <f t="shared" si="2"/>
        <v>1</v>
      </c>
      <c r="M17" s="65">
        <f t="shared" si="3"/>
        <v>-0.0059582707509223745</v>
      </c>
      <c r="N17" s="54">
        <f t="shared" si="4"/>
        <v>36</v>
      </c>
      <c r="P17" s="7">
        <f t="shared" si="5"/>
        <v>-3456</v>
      </c>
      <c r="Q17" s="65">
        <f t="shared" si="0"/>
        <v>-0.0009584260514399686</v>
      </c>
      <c r="S17" s="66">
        <f>J17/C17</f>
        <v>0.010386554081186673</v>
      </c>
      <c r="T17" s="53">
        <f t="shared" si="6"/>
        <v>7</v>
      </c>
      <c r="V17" s="66">
        <f t="shared" si="7"/>
        <v>-0.000346098296353322</v>
      </c>
      <c r="W17" s="53">
        <f t="shared" si="8"/>
        <v>28</v>
      </c>
      <c r="Y17" s="66">
        <f t="shared" si="9"/>
        <v>0.0031237589824710085</v>
      </c>
      <c r="Z17" s="53">
        <f t="shared" si="10"/>
        <v>31</v>
      </c>
    </row>
    <row r="18" spans="1:26" ht="15">
      <c r="A18" s="52" t="s">
        <v>69</v>
      </c>
      <c r="B18" s="77">
        <v>989948</v>
      </c>
      <c r="C18" s="128">
        <v>989946</v>
      </c>
      <c r="D18" s="128">
        <v>1031890</v>
      </c>
      <c r="E18" s="128">
        <v>41944</v>
      </c>
      <c r="F18" s="128">
        <v>-2211</v>
      </c>
      <c r="G18" s="128">
        <v>34361</v>
      </c>
      <c r="H18" s="128">
        <v>36572</v>
      </c>
      <c r="I18" s="128">
        <v>44124</v>
      </c>
      <c r="J18" s="128">
        <v>5656</v>
      </c>
      <c r="K18" s="128">
        <v>38468</v>
      </c>
      <c r="L18" s="54">
        <f t="shared" si="2"/>
        <v>0</v>
      </c>
      <c r="M18" s="65">
        <f t="shared" si="3"/>
        <v>0.038858685221214086</v>
      </c>
      <c r="N18" s="54">
        <f t="shared" si="4"/>
        <v>4</v>
      </c>
      <c r="P18" s="7">
        <f t="shared" si="5"/>
        <v>31</v>
      </c>
      <c r="Q18" s="65">
        <f t="shared" si="0"/>
        <v>3.131483939528015E-05</v>
      </c>
      <c r="S18" s="66">
        <f t="shared" si="1"/>
        <v>0.005713442955474339</v>
      </c>
      <c r="T18" s="53">
        <f t="shared" si="6"/>
        <v>24</v>
      </c>
      <c r="V18" s="66">
        <f t="shared" si="7"/>
        <v>-0.002233455158160142</v>
      </c>
      <c r="W18" s="53">
        <f t="shared" si="8"/>
        <v>33</v>
      </c>
      <c r="Y18" s="66">
        <f t="shared" si="9"/>
        <v>0.04236998785792356</v>
      </c>
      <c r="Z18" s="53">
        <f t="shared" si="10"/>
        <v>7</v>
      </c>
    </row>
    <row r="19" spans="1:26" ht="15">
      <c r="A19" s="52" t="s">
        <v>70</v>
      </c>
      <c r="B19" s="77">
        <v>689545</v>
      </c>
      <c r="C19" s="128">
        <v>689548</v>
      </c>
      <c r="D19" s="128">
        <v>678972</v>
      </c>
      <c r="E19" s="128">
        <v>-10576</v>
      </c>
      <c r="F19" s="128">
        <v>8288</v>
      </c>
      <c r="G19" s="128">
        <v>26721</v>
      </c>
      <c r="H19" s="128">
        <v>18433</v>
      </c>
      <c r="I19" s="128">
        <v>-15161</v>
      </c>
      <c r="J19" s="128">
        <v>13291</v>
      </c>
      <c r="K19" s="128">
        <v>-28452</v>
      </c>
      <c r="L19" s="54">
        <f t="shared" si="2"/>
        <v>1</v>
      </c>
      <c r="M19" s="65">
        <f t="shared" si="3"/>
        <v>-0.0412618120855981</v>
      </c>
      <c r="N19" s="54">
        <f t="shared" si="4"/>
        <v>50</v>
      </c>
      <c r="P19" s="7">
        <f t="shared" si="5"/>
        <v>-3703</v>
      </c>
      <c r="Q19" s="65">
        <f t="shared" si="0"/>
        <v>-0.0053701845266754455</v>
      </c>
      <c r="S19" s="66">
        <f t="shared" si="1"/>
        <v>0.01927494532650374</v>
      </c>
      <c r="T19" s="53">
        <f t="shared" si="6"/>
        <v>1</v>
      </c>
      <c r="V19" s="66">
        <f t="shared" si="7"/>
        <v>0.012019467825300051</v>
      </c>
      <c r="W19" s="53">
        <f t="shared" si="8"/>
        <v>4</v>
      </c>
      <c r="Y19" s="66">
        <f t="shared" si="9"/>
        <v>-0.015337583460469756</v>
      </c>
      <c r="Z19" s="53">
        <f t="shared" si="10"/>
        <v>48</v>
      </c>
    </row>
    <row r="20" spans="1:26" ht="15">
      <c r="A20" s="52" t="s">
        <v>71</v>
      </c>
      <c r="B20" s="77">
        <v>21538187</v>
      </c>
      <c r="C20" s="128">
        <v>21538216</v>
      </c>
      <c r="D20" s="128">
        <v>22610726</v>
      </c>
      <c r="E20" s="128">
        <v>1072510</v>
      </c>
      <c r="F20" s="128">
        <v>-94356</v>
      </c>
      <c r="G20" s="128">
        <v>703817</v>
      </c>
      <c r="H20" s="128">
        <v>798173</v>
      </c>
      <c r="I20" s="128">
        <v>1168132</v>
      </c>
      <c r="J20" s="128">
        <v>349370</v>
      </c>
      <c r="K20" s="128">
        <v>818762</v>
      </c>
      <c r="L20" s="54">
        <f t="shared" si="2"/>
        <v>0</v>
      </c>
      <c r="M20" s="65">
        <f t="shared" si="3"/>
        <v>0.03801438336397035</v>
      </c>
      <c r="N20" s="54">
        <f t="shared" si="4"/>
        <v>5</v>
      </c>
      <c r="P20" s="7">
        <f t="shared" si="5"/>
        <v>-1266</v>
      </c>
      <c r="Q20" s="65">
        <f t="shared" si="0"/>
        <v>-5.8779241511924663E-05</v>
      </c>
      <c r="S20" s="66">
        <f t="shared" si="1"/>
        <v>0.016220934918658073</v>
      </c>
      <c r="T20" s="53">
        <f t="shared" si="6"/>
        <v>2</v>
      </c>
      <c r="V20" s="66">
        <f t="shared" si="7"/>
        <v>-0.00438086422756648</v>
      </c>
      <c r="W20" s="53">
        <f t="shared" si="8"/>
        <v>43</v>
      </c>
      <c r="Y20" s="66">
        <f t="shared" si="9"/>
        <v>0.04979567481355002</v>
      </c>
      <c r="Z20" s="53">
        <f t="shared" si="10"/>
        <v>3</v>
      </c>
    </row>
    <row r="21" spans="1:26" ht="15">
      <c r="A21" s="52" t="s">
        <v>72</v>
      </c>
      <c r="B21" s="77">
        <v>10711908</v>
      </c>
      <c r="C21" s="128">
        <v>10713771</v>
      </c>
      <c r="D21" s="128">
        <v>11029227</v>
      </c>
      <c r="E21" s="128">
        <v>315456</v>
      </c>
      <c r="F21" s="128">
        <v>59887</v>
      </c>
      <c r="G21" s="128">
        <v>402386</v>
      </c>
      <c r="H21" s="128">
        <v>342499</v>
      </c>
      <c r="I21" s="128">
        <v>253772</v>
      </c>
      <c r="J21" s="128">
        <v>68020</v>
      </c>
      <c r="K21" s="128">
        <v>185752</v>
      </c>
      <c r="L21" s="54">
        <f t="shared" si="2"/>
        <v>0</v>
      </c>
      <c r="M21" s="65">
        <f t="shared" si="3"/>
        <v>0.017337686235780102</v>
      </c>
      <c r="N21" s="54">
        <f t="shared" si="4"/>
        <v>17</v>
      </c>
      <c r="P21" s="7">
        <f t="shared" si="5"/>
        <v>1797</v>
      </c>
      <c r="Q21" s="65">
        <f t="shared" si="0"/>
        <v>0.0001677280576558898</v>
      </c>
      <c r="S21" s="66">
        <f t="shared" si="1"/>
        <v>0.00634883833152678</v>
      </c>
      <c r="T21" s="53">
        <f t="shared" si="6"/>
        <v>19</v>
      </c>
      <c r="V21" s="66">
        <f t="shared" si="7"/>
        <v>0.005589721863571659</v>
      </c>
      <c r="W21" s="53">
        <f t="shared" si="8"/>
        <v>14</v>
      </c>
      <c r="Y21" s="66">
        <f t="shared" si="9"/>
        <v>0.02944397448853443</v>
      </c>
      <c r="Z21" s="53">
        <f t="shared" si="10"/>
        <v>12</v>
      </c>
    </row>
    <row r="22" spans="1:26" ht="15">
      <c r="A22" s="52" t="s">
        <v>73</v>
      </c>
      <c r="B22" s="77">
        <v>1455271</v>
      </c>
      <c r="C22" s="128">
        <v>1455274</v>
      </c>
      <c r="D22" s="128">
        <v>1435138</v>
      </c>
      <c r="E22" s="128">
        <v>-20136</v>
      </c>
      <c r="F22" s="128">
        <v>9095</v>
      </c>
      <c r="G22" s="128">
        <v>50277</v>
      </c>
      <c r="H22" s="128">
        <v>41182</v>
      </c>
      <c r="I22" s="128">
        <v>-28964</v>
      </c>
      <c r="J22" s="128">
        <v>12706</v>
      </c>
      <c r="K22" s="128">
        <v>-41670</v>
      </c>
      <c r="L22" s="54">
        <f t="shared" si="2"/>
        <v>1</v>
      </c>
      <c r="M22" s="65">
        <f t="shared" si="3"/>
        <v>-0.02863378305391287</v>
      </c>
      <c r="N22" s="54">
        <f t="shared" si="4"/>
        <v>48</v>
      </c>
      <c r="P22" s="7">
        <f t="shared" si="5"/>
        <v>-267</v>
      </c>
      <c r="Q22" s="65">
        <f t="shared" si="0"/>
        <v>-0.0001834706041611408</v>
      </c>
      <c r="S22" s="66">
        <f t="shared" si="1"/>
        <v>0.00873100185944365</v>
      </c>
      <c r="T22" s="53">
        <f t="shared" si="6"/>
        <v>12</v>
      </c>
      <c r="V22" s="66">
        <f t="shared" si="7"/>
        <v>0.006249682190432867</v>
      </c>
      <c r="W22" s="53">
        <f t="shared" si="8"/>
        <v>13</v>
      </c>
      <c r="Y22" s="66">
        <f t="shared" si="9"/>
        <v>-0.013836569608197494</v>
      </c>
      <c r="Z22" s="53">
        <f t="shared" si="10"/>
        <v>46</v>
      </c>
    </row>
    <row r="23" spans="1:26" ht="15">
      <c r="A23" s="52" t="s">
        <v>74</v>
      </c>
      <c r="B23" s="77">
        <v>1839106</v>
      </c>
      <c r="C23" s="128">
        <v>1839117</v>
      </c>
      <c r="D23" s="128">
        <v>1964726</v>
      </c>
      <c r="E23" s="128">
        <v>125609</v>
      </c>
      <c r="F23" s="128">
        <v>15666</v>
      </c>
      <c r="G23" s="128">
        <v>72191</v>
      </c>
      <c r="H23" s="128">
        <v>56525</v>
      </c>
      <c r="I23" s="128">
        <v>111512</v>
      </c>
      <c r="J23" s="128">
        <v>7199</v>
      </c>
      <c r="K23" s="128">
        <v>104313</v>
      </c>
      <c r="L23" s="54">
        <f t="shared" si="2"/>
        <v>0</v>
      </c>
      <c r="M23" s="65">
        <f t="shared" si="3"/>
        <v>0.05671906681304126</v>
      </c>
      <c r="N23" s="54">
        <f t="shared" si="4"/>
        <v>1</v>
      </c>
      <c r="P23" s="7">
        <f t="shared" si="5"/>
        <v>-1569</v>
      </c>
      <c r="Q23" s="65">
        <f t="shared" si="0"/>
        <v>-0.0008531267994369037</v>
      </c>
      <c r="S23" s="66">
        <f t="shared" si="1"/>
        <v>0.003914378476192651</v>
      </c>
      <c r="T23" s="53">
        <f t="shared" si="6"/>
        <v>41</v>
      </c>
      <c r="V23" s="66">
        <f t="shared" si="7"/>
        <v>0.008518218253651073</v>
      </c>
      <c r="W23" s="53">
        <f t="shared" si="8"/>
        <v>8</v>
      </c>
      <c r="Y23" s="66">
        <f t="shared" si="9"/>
        <v>0.06829853674344807</v>
      </c>
      <c r="Z23" s="53">
        <f t="shared" si="10"/>
        <v>1</v>
      </c>
    </row>
    <row r="24" spans="1:26" ht="15">
      <c r="A24" s="52" t="s">
        <v>75</v>
      </c>
      <c r="B24" s="77">
        <v>12812508</v>
      </c>
      <c r="C24" s="128">
        <v>12813469</v>
      </c>
      <c r="D24" s="128">
        <v>12549689</v>
      </c>
      <c r="E24" s="128">
        <v>-263780</v>
      </c>
      <c r="F24" s="128">
        <v>14662</v>
      </c>
      <c r="G24" s="128">
        <v>422189</v>
      </c>
      <c r="H24" s="128">
        <v>407527</v>
      </c>
      <c r="I24" s="128">
        <v>-280776</v>
      </c>
      <c r="J24" s="128">
        <v>83667</v>
      </c>
      <c r="K24" s="128">
        <v>-364443</v>
      </c>
      <c r="L24" s="54">
        <f t="shared" si="2"/>
        <v>1</v>
      </c>
      <c r="M24" s="65">
        <f>K24/C24</f>
        <v>-0.028442180646006166</v>
      </c>
      <c r="N24" s="8">
        <f t="shared" si="4"/>
        <v>47</v>
      </c>
      <c r="P24" s="7">
        <f t="shared" si="5"/>
        <v>2334</v>
      </c>
      <c r="Q24" s="65">
        <f t="shared" si="0"/>
        <v>0.00018215207763018742</v>
      </c>
      <c r="S24" s="66">
        <f t="shared" si="1"/>
        <v>0.006529613487182901</v>
      </c>
      <c r="T24" s="53">
        <f t="shared" si="6"/>
        <v>16</v>
      </c>
      <c r="V24" s="66">
        <f t="shared" si="7"/>
        <v>0.0011442646796117428</v>
      </c>
      <c r="W24" s="53">
        <f t="shared" si="8"/>
        <v>25</v>
      </c>
      <c r="Y24" s="66">
        <f t="shared" si="9"/>
        <v>-0.020586150401581335</v>
      </c>
      <c r="Z24" s="53">
        <f t="shared" si="10"/>
        <v>50</v>
      </c>
    </row>
    <row r="25" spans="1:26" ht="15">
      <c r="A25" s="52" t="s">
        <v>76</v>
      </c>
      <c r="B25" s="77">
        <v>6785528</v>
      </c>
      <c r="C25" s="128">
        <v>6785442</v>
      </c>
      <c r="D25" s="128">
        <v>6862199</v>
      </c>
      <c r="E25" s="128">
        <v>76757</v>
      </c>
      <c r="F25" s="128">
        <v>8134</v>
      </c>
      <c r="G25" s="128">
        <v>256969</v>
      </c>
      <c r="H25" s="128">
        <v>248835</v>
      </c>
      <c r="I25" s="128">
        <v>67089</v>
      </c>
      <c r="J25" s="128">
        <v>39751</v>
      </c>
      <c r="K25" s="128">
        <v>27338</v>
      </c>
      <c r="L25" s="54">
        <f>IF(K25&lt;=0,1,0)</f>
        <v>0</v>
      </c>
      <c r="M25" s="65">
        <f t="shared" si="3"/>
        <v>0.004028919560435415</v>
      </c>
      <c r="N25" s="54">
        <f t="shared" si="4"/>
        <v>24</v>
      </c>
      <c r="P25" s="7">
        <f t="shared" si="5"/>
        <v>1534</v>
      </c>
      <c r="Q25" s="65">
        <f t="shared" si="0"/>
        <v>0.00022607222934040259</v>
      </c>
      <c r="S25" s="66">
        <f t="shared" si="1"/>
        <v>0.005858277176343118</v>
      </c>
      <c r="T25" s="53">
        <f t="shared" si="6"/>
        <v>23</v>
      </c>
      <c r="V25" s="66">
        <f t="shared" si="7"/>
        <v>0.0011987428379757721</v>
      </c>
      <c r="W25" s="53">
        <f t="shared" si="8"/>
        <v>24</v>
      </c>
      <c r="Y25" s="66">
        <f t="shared" si="9"/>
        <v>0.011312011804094708</v>
      </c>
      <c r="Z25" s="53">
        <f t="shared" si="10"/>
        <v>22</v>
      </c>
    </row>
    <row r="26" spans="1:26" ht="15">
      <c r="A26" s="52" t="s">
        <v>77</v>
      </c>
      <c r="B26" s="77">
        <v>3190369</v>
      </c>
      <c r="C26" s="128">
        <v>3190427</v>
      </c>
      <c r="D26" s="128">
        <v>3207004</v>
      </c>
      <c r="E26" s="128">
        <v>16577</v>
      </c>
      <c r="F26" s="128">
        <v>6375</v>
      </c>
      <c r="G26" s="128">
        <v>118737</v>
      </c>
      <c r="H26" s="128">
        <v>112362</v>
      </c>
      <c r="I26" s="128">
        <v>9309</v>
      </c>
      <c r="J26" s="128">
        <v>20367</v>
      </c>
      <c r="K26" s="128">
        <v>-11058</v>
      </c>
      <c r="L26" s="54">
        <f>IF(K26&lt;=0,1,0)</f>
        <v>1</v>
      </c>
      <c r="M26" s="65">
        <f>K26/C26</f>
        <v>-0.0034659937368885104</v>
      </c>
      <c r="N26" s="8">
        <f>RANK(M26,$M$11:$M$61,0)</f>
        <v>32</v>
      </c>
      <c r="O26" s="65">
        <f>I26/E26</f>
        <v>0.5615611992519757</v>
      </c>
      <c r="P26" s="7">
        <f>E26-F26-I26</f>
        <v>893</v>
      </c>
      <c r="Q26" s="65">
        <f>P26/C26</f>
        <v>0.00027989983785869417</v>
      </c>
      <c r="S26" s="140">
        <f>J26/C26</f>
        <v>0.0063837849917895</v>
      </c>
      <c r="T26" s="141">
        <f t="shared" si="6"/>
        <v>18</v>
      </c>
      <c r="V26" s="140">
        <f>F26/C26</f>
        <v>0.0019981651358893337</v>
      </c>
      <c r="W26" s="141">
        <f>RANK(V26,$V$11:$V$61,0)</f>
        <v>20</v>
      </c>
      <c r="Y26" s="140">
        <f>E26/C26</f>
        <v>0.005195856228649018</v>
      </c>
      <c r="Z26" s="141">
        <f t="shared" si="10"/>
        <v>29</v>
      </c>
    </row>
    <row r="27" spans="1:26" ht="15">
      <c r="A27" s="52" t="s">
        <v>78</v>
      </c>
      <c r="B27" s="77">
        <v>2937880</v>
      </c>
      <c r="C27" s="128">
        <v>2937835</v>
      </c>
      <c r="D27" s="128">
        <v>2940546</v>
      </c>
      <c r="E27" s="128">
        <v>2711</v>
      </c>
      <c r="F27" s="128">
        <v>8582</v>
      </c>
      <c r="G27" s="128">
        <v>111993</v>
      </c>
      <c r="H27" s="128">
        <v>103411</v>
      </c>
      <c r="I27" s="128">
        <v>-6819</v>
      </c>
      <c r="J27" s="128">
        <v>11654</v>
      </c>
      <c r="K27" s="128">
        <v>-18473</v>
      </c>
      <c r="L27" s="54">
        <f t="shared" si="2"/>
        <v>1</v>
      </c>
      <c r="M27" s="65">
        <f t="shared" si="3"/>
        <v>-0.006287963755622763</v>
      </c>
      <c r="N27" s="8">
        <f t="shared" si="4"/>
        <v>38</v>
      </c>
      <c r="P27" s="7">
        <f t="shared" si="5"/>
        <v>948</v>
      </c>
      <c r="Q27" s="65">
        <f aca="true" t="shared" si="11" ref="Q27:Q61">P27/C27</f>
        <v>0.0003226866042510897</v>
      </c>
      <c r="S27" s="66">
        <f>J27/C27</f>
        <v>0.0039668667573229946</v>
      </c>
      <c r="T27" s="53">
        <f>RANK(S27,$S$11:$S$61,0)</f>
        <v>40</v>
      </c>
      <c r="V27" s="66">
        <f t="shared" si="7"/>
        <v>0.0029211987739270586</v>
      </c>
      <c r="W27" s="53">
        <f t="shared" si="8"/>
        <v>19</v>
      </c>
      <c r="Y27" s="66">
        <f t="shared" si="9"/>
        <v>0.0009227883798783799</v>
      </c>
      <c r="Z27" s="53">
        <f t="shared" si="10"/>
        <v>33</v>
      </c>
    </row>
    <row r="28" spans="1:26" ht="15">
      <c r="A28" s="52" t="s">
        <v>79</v>
      </c>
      <c r="B28" s="77">
        <v>4505836</v>
      </c>
      <c r="C28" s="128">
        <v>4506297</v>
      </c>
      <c r="D28" s="128">
        <v>4526154</v>
      </c>
      <c r="E28" s="128">
        <v>19857</v>
      </c>
      <c r="F28" s="128">
        <v>-18274</v>
      </c>
      <c r="G28" s="128">
        <v>168707</v>
      </c>
      <c r="H28" s="128">
        <v>186981</v>
      </c>
      <c r="I28" s="128">
        <v>36533</v>
      </c>
      <c r="J28" s="128">
        <v>13942</v>
      </c>
      <c r="K28" s="128">
        <v>22591</v>
      </c>
      <c r="L28" s="54">
        <f t="shared" si="2"/>
        <v>0</v>
      </c>
      <c r="M28" s="65">
        <f t="shared" si="3"/>
        <v>0.005013207074456034</v>
      </c>
      <c r="N28" s="54">
        <f t="shared" si="4"/>
        <v>22</v>
      </c>
      <c r="P28" s="7">
        <f t="shared" si="5"/>
        <v>1598</v>
      </c>
      <c r="Q28" s="65">
        <f t="shared" si="11"/>
        <v>0.000354614886679684</v>
      </c>
      <c r="S28" s="66">
        <f t="shared" si="1"/>
        <v>0.003093892834848657</v>
      </c>
      <c r="T28" s="53">
        <f t="shared" si="6"/>
        <v>45</v>
      </c>
      <c r="V28" s="66">
        <f t="shared" si="7"/>
        <v>-0.004055214292355786</v>
      </c>
      <c r="W28" s="53">
        <f t="shared" si="8"/>
        <v>42</v>
      </c>
      <c r="Y28" s="66">
        <f t="shared" si="9"/>
        <v>0.004406500503628589</v>
      </c>
      <c r="Z28" s="53">
        <f t="shared" si="10"/>
        <v>30</v>
      </c>
    </row>
    <row r="29" spans="1:26" ht="15">
      <c r="A29" s="52" t="s">
        <v>80</v>
      </c>
      <c r="B29" s="77">
        <v>4657757</v>
      </c>
      <c r="C29" s="128">
        <v>4657785</v>
      </c>
      <c r="D29" s="128">
        <v>4573749</v>
      </c>
      <c r="E29" s="128">
        <v>-84036</v>
      </c>
      <c r="F29" s="128">
        <v>4684</v>
      </c>
      <c r="G29" s="128">
        <v>183333</v>
      </c>
      <c r="H29" s="128">
        <v>178649</v>
      </c>
      <c r="I29" s="128">
        <v>-89834</v>
      </c>
      <c r="J29" s="128">
        <v>20875</v>
      </c>
      <c r="K29" s="128">
        <v>-110709</v>
      </c>
      <c r="L29" s="54">
        <f t="shared" si="2"/>
        <v>1</v>
      </c>
      <c r="M29" s="65">
        <f t="shared" si="3"/>
        <v>-0.023768593870262367</v>
      </c>
      <c r="N29" s="54">
        <f t="shared" si="4"/>
        <v>46</v>
      </c>
      <c r="P29" s="7">
        <f t="shared" si="5"/>
        <v>1114</v>
      </c>
      <c r="Q29" s="65">
        <f t="shared" si="11"/>
        <v>0.00023916947647862664</v>
      </c>
      <c r="S29" s="66">
        <f t="shared" si="1"/>
        <v>0.004481744004929382</v>
      </c>
      <c r="T29" s="53">
        <f t="shared" si="6"/>
        <v>35</v>
      </c>
      <c r="V29" s="66">
        <f t="shared" si="7"/>
        <v>0.0010056282116928969</v>
      </c>
      <c r="W29" s="53">
        <f t="shared" si="8"/>
        <v>26</v>
      </c>
      <c r="Y29" s="66">
        <f t="shared" si="9"/>
        <v>-0.018042052177161462</v>
      </c>
      <c r="Z29" s="53">
        <f t="shared" si="10"/>
        <v>49</v>
      </c>
    </row>
    <row r="30" spans="1:26" ht="15">
      <c r="A30" s="52" t="s">
        <v>81</v>
      </c>
      <c r="B30" s="77">
        <v>1362359</v>
      </c>
      <c r="C30" s="128">
        <v>1363177</v>
      </c>
      <c r="D30" s="128">
        <v>1395722</v>
      </c>
      <c r="E30" s="128">
        <v>32545</v>
      </c>
      <c r="F30" s="128">
        <v>-16254</v>
      </c>
      <c r="G30" s="128">
        <v>38541</v>
      </c>
      <c r="H30" s="128">
        <v>54795</v>
      </c>
      <c r="I30" s="128">
        <v>48601</v>
      </c>
      <c r="J30" s="128">
        <v>5783</v>
      </c>
      <c r="K30" s="128">
        <v>42818</v>
      </c>
      <c r="L30" s="54">
        <f t="shared" si="2"/>
        <v>0</v>
      </c>
      <c r="M30" s="65">
        <f t="shared" si="3"/>
        <v>0.0314104477995154</v>
      </c>
      <c r="N30" s="54">
        <f t="shared" si="4"/>
        <v>6</v>
      </c>
      <c r="P30" s="7">
        <f t="shared" si="5"/>
        <v>198</v>
      </c>
      <c r="Q30" s="65">
        <f t="shared" si="11"/>
        <v>0.00014524892952272523</v>
      </c>
      <c r="S30" s="66">
        <f t="shared" si="1"/>
        <v>0.004242295754696566</v>
      </c>
      <c r="T30" s="53">
        <f t="shared" si="6"/>
        <v>37</v>
      </c>
      <c r="V30" s="66">
        <f t="shared" si="7"/>
        <v>-0.011923616669001897</v>
      </c>
      <c r="W30" s="53">
        <f t="shared" si="8"/>
        <v>50</v>
      </c>
      <c r="Y30" s="66">
        <f t="shared" si="9"/>
        <v>0.023874375814732788</v>
      </c>
      <c r="Z30" s="53">
        <f t="shared" si="10"/>
        <v>14</v>
      </c>
    </row>
    <row r="31" spans="1:26" ht="15">
      <c r="A31" s="52" t="s">
        <v>82</v>
      </c>
      <c r="B31" s="77">
        <v>6177224</v>
      </c>
      <c r="C31" s="128">
        <v>6177253</v>
      </c>
      <c r="D31" s="128">
        <v>6180253</v>
      </c>
      <c r="E31" s="128">
        <v>3000</v>
      </c>
      <c r="F31" s="128">
        <v>34207</v>
      </c>
      <c r="G31" s="128">
        <v>221460</v>
      </c>
      <c r="H31" s="128">
        <v>187253</v>
      </c>
      <c r="I31" s="128">
        <v>-33517</v>
      </c>
      <c r="J31" s="128">
        <v>66062</v>
      </c>
      <c r="K31" s="128">
        <v>-99579</v>
      </c>
      <c r="L31" s="54">
        <f t="shared" si="2"/>
        <v>1</v>
      </c>
      <c r="M31" s="65">
        <f t="shared" si="3"/>
        <v>-0.01612027223103862</v>
      </c>
      <c r="N31" s="54">
        <f t="shared" si="4"/>
        <v>42</v>
      </c>
      <c r="P31" s="7">
        <f t="shared" si="5"/>
        <v>2310</v>
      </c>
      <c r="Q31" s="65">
        <f t="shared" si="11"/>
        <v>0.00037395262910552634</v>
      </c>
      <c r="S31" s="66">
        <f t="shared" si="1"/>
        <v>0.010694397655397958</v>
      </c>
      <c r="T31" s="53">
        <f t="shared" si="6"/>
        <v>5</v>
      </c>
      <c r="V31" s="66">
        <f t="shared" si="7"/>
        <v>0.005537574711607247</v>
      </c>
      <c r="W31" s="53">
        <f t="shared" si="8"/>
        <v>15</v>
      </c>
      <c r="Y31" s="66">
        <f t="shared" si="9"/>
        <v>0.00048565276507211215</v>
      </c>
      <c r="Z31" s="53">
        <f t="shared" si="10"/>
        <v>34</v>
      </c>
    </row>
    <row r="32" spans="1:26" ht="15">
      <c r="A32" s="52" t="s">
        <v>83</v>
      </c>
      <c r="B32" s="77">
        <v>7029917</v>
      </c>
      <c r="C32" s="128">
        <v>7032933</v>
      </c>
      <c r="D32" s="128">
        <v>7001399</v>
      </c>
      <c r="E32" s="128">
        <v>-31534</v>
      </c>
      <c r="F32" s="128">
        <v>12255</v>
      </c>
      <c r="G32" s="128">
        <v>221010</v>
      </c>
      <c r="H32" s="128">
        <v>208755</v>
      </c>
      <c r="I32" s="128">
        <v>-38502</v>
      </c>
      <c r="J32" s="128">
        <v>110964</v>
      </c>
      <c r="K32" s="128">
        <v>-149466</v>
      </c>
      <c r="L32" s="54">
        <f t="shared" si="2"/>
        <v>1</v>
      </c>
      <c r="M32" s="65">
        <f t="shared" si="3"/>
        <v>-0.021252299716206596</v>
      </c>
      <c r="N32" s="54">
        <f t="shared" si="4"/>
        <v>44</v>
      </c>
      <c r="P32" s="7">
        <f t="shared" si="5"/>
        <v>-5287</v>
      </c>
      <c r="Q32" s="65">
        <f t="shared" si="11"/>
        <v>-0.0007517489502601546</v>
      </c>
      <c r="S32" s="66">
        <f t="shared" si="1"/>
        <v>0.01577777009961562</v>
      </c>
      <c r="T32" s="53">
        <f t="shared" si="6"/>
        <v>3</v>
      </c>
      <c r="V32" s="66">
        <f t="shared" si="7"/>
        <v>0.0017425162446450151</v>
      </c>
      <c r="W32" s="53">
        <f t="shared" si="8"/>
        <v>23</v>
      </c>
      <c r="Y32" s="66">
        <f t="shared" si="9"/>
        <v>-0.004483762322206112</v>
      </c>
      <c r="Z32" s="53">
        <f t="shared" si="10"/>
        <v>43</v>
      </c>
    </row>
    <row r="33" spans="1:26" ht="15">
      <c r="A33" s="52" t="s">
        <v>84</v>
      </c>
      <c r="B33" s="77">
        <v>10077331</v>
      </c>
      <c r="C33" s="128">
        <v>10077674</v>
      </c>
      <c r="D33" s="128">
        <v>10037261</v>
      </c>
      <c r="E33" s="128">
        <v>-40413</v>
      </c>
      <c r="F33" s="128">
        <v>-34430</v>
      </c>
      <c r="G33" s="128">
        <v>335709</v>
      </c>
      <c r="H33" s="128">
        <v>370139</v>
      </c>
      <c r="I33" s="128">
        <v>-9343</v>
      </c>
      <c r="J33" s="128">
        <v>49036</v>
      </c>
      <c r="K33" s="128">
        <v>-58379</v>
      </c>
      <c r="L33" s="54">
        <f t="shared" si="2"/>
        <v>1</v>
      </c>
      <c r="M33" s="65">
        <f t="shared" si="3"/>
        <v>-0.00579290419594839</v>
      </c>
      <c r="N33" s="54">
        <f t="shared" si="4"/>
        <v>35</v>
      </c>
      <c r="P33" s="7">
        <f t="shared" si="5"/>
        <v>3360</v>
      </c>
      <c r="Q33" s="65">
        <f t="shared" si="11"/>
        <v>0.00033341026907597924</v>
      </c>
      <c r="S33" s="66">
        <f t="shared" si="1"/>
        <v>0.004865805343574321</v>
      </c>
      <c r="T33" s="53">
        <f t="shared" si="6"/>
        <v>30</v>
      </c>
      <c r="V33" s="66">
        <f t="shared" si="7"/>
        <v>-0.003416462965561299</v>
      </c>
      <c r="W33" s="53">
        <f t="shared" si="8"/>
        <v>39</v>
      </c>
      <c r="Y33" s="66">
        <f t="shared" si="9"/>
        <v>-0.004010151548859389</v>
      </c>
      <c r="Z33" s="53">
        <f t="shared" si="10"/>
        <v>42</v>
      </c>
    </row>
    <row r="34" spans="1:26" ht="15">
      <c r="A34" s="52" t="s">
        <v>85</v>
      </c>
      <c r="B34" s="77">
        <v>5706494</v>
      </c>
      <c r="C34" s="128">
        <v>5706804</v>
      </c>
      <c r="D34" s="128">
        <v>5737915</v>
      </c>
      <c r="E34" s="128">
        <v>31111</v>
      </c>
      <c r="F34" s="128">
        <v>40368</v>
      </c>
      <c r="G34" s="128">
        <v>207857</v>
      </c>
      <c r="H34" s="128">
        <v>167489</v>
      </c>
      <c r="I34" s="128">
        <v>-11352</v>
      </c>
      <c r="J34" s="128">
        <v>34624</v>
      </c>
      <c r="K34" s="128">
        <v>-45976</v>
      </c>
      <c r="L34" s="54">
        <f t="shared" si="2"/>
        <v>1</v>
      </c>
      <c r="M34" s="65">
        <f t="shared" si="3"/>
        <v>-0.008056348176667711</v>
      </c>
      <c r="N34" s="8">
        <f t="shared" si="4"/>
        <v>40</v>
      </c>
      <c r="P34" s="7">
        <f t="shared" si="5"/>
        <v>2095</v>
      </c>
      <c r="Q34" s="65">
        <f t="shared" si="11"/>
        <v>0.00036710565142941654</v>
      </c>
      <c r="S34" s="66">
        <f t="shared" si="1"/>
        <v>0.006067143711261154</v>
      </c>
      <c r="T34" s="53">
        <f t="shared" si="6"/>
        <v>21</v>
      </c>
      <c r="V34" s="66">
        <f t="shared" si="7"/>
        <v>0.007073661545060948</v>
      </c>
      <c r="W34" s="53">
        <f t="shared" si="8"/>
        <v>11</v>
      </c>
      <c r="Y34" s="66">
        <f t="shared" si="9"/>
        <v>0.005451562731083808</v>
      </c>
      <c r="Z34" s="53">
        <f t="shared" si="10"/>
        <v>28</v>
      </c>
    </row>
    <row r="35" spans="1:26" ht="15">
      <c r="A35" s="52" t="s">
        <v>86</v>
      </c>
      <c r="B35" s="77">
        <v>2961279</v>
      </c>
      <c r="C35" s="128">
        <v>2961306</v>
      </c>
      <c r="D35" s="128">
        <v>2939690</v>
      </c>
      <c r="E35" s="128">
        <v>-21616</v>
      </c>
      <c r="F35" s="128">
        <v>-15223</v>
      </c>
      <c r="G35" s="128">
        <v>112921</v>
      </c>
      <c r="H35" s="128">
        <v>128144</v>
      </c>
      <c r="I35" s="128">
        <v>-6904</v>
      </c>
      <c r="J35" s="128">
        <v>7040</v>
      </c>
      <c r="K35" s="128">
        <v>-13944</v>
      </c>
      <c r="L35" s="54">
        <f t="shared" si="2"/>
        <v>1</v>
      </c>
      <c r="M35" s="65">
        <f t="shared" si="3"/>
        <v>-0.004708733241346892</v>
      </c>
      <c r="N35" s="54">
        <f t="shared" si="4"/>
        <v>34</v>
      </c>
      <c r="P35" s="7">
        <f t="shared" si="5"/>
        <v>511</v>
      </c>
      <c r="Q35" s="65">
        <f t="shared" si="11"/>
        <v>0.0001725589993063871</v>
      </c>
      <c r="S35" s="66">
        <f t="shared" si="1"/>
        <v>0.0023773294620684253</v>
      </c>
      <c r="T35" s="53">
        <f t="shared" si="6"/>
        <v>48</v>
      </c>
      <c r="V35" s="66">
        <f t="shared" si="7"/>
        <v>-0.005140637272878926</v>
      </c>
      <c r="W35" s="53">
        <f t="shared" si="8"/>
        <v>47</v>
      </c>
      <c r="Y35" s="66">
        <f t="shared" si="9"/>
        <v>-0.007299482052851005</v>
      </c>
      <c r="Z35" s="53">
        <f t="shared" si="10"/>
        <v>44</v>
      </c>
    </row>
    <row r="36" spans="1:26" ht="15">
      <c r="A36" s="52" t="s">
        <v>87</v>
      </c>
      <c r="B36" s="77">
        <v>6154913</v>
      </c>
      <c r="C36" s="128">
        <v>6154889</v>
      </c>
      <c r="D36" s="128">
        <v>6196156</v>
      </c>
      <c r="E36" s="128">
        <v>41267</v>
      </c>
      <c r="F36" s="128">
        <v>-12984</v>
      </c>
      <c r="G36" s="128">
        <v>223250</v>
      </c>
      <c r="H36" s="128">
        <v>236234</v>
      </c>
      <c r="I36" s="128">
        <v>53416</v>
      </c>
      <c r="J36" s="128">
        <v>22111</v>
      </c>
      <c r="K36" s="128">
        <v>31305</v>
      </c>
      <c r="L36" s="54">
        <f t="shared" si="2"/>
        <v>0</v>
      </c>
      <c r="M36" s="65">
        <f t="shared" si="3"/>
        <v>0.005086200579734257</v>
      </c>
      <c r="N36" s="8">
        <f t="shared" si="4"/>
        <v>21</v>
      </c>
      <c r="P36" s="7">
        <f t="shared" si="5"/>
        <v>835</v>
      </c>
      <c r="Q36" s="65">
        <f t="shared" si="11"/>
        <v>0.0001356645099529821</v>
      </c>
      <c r="S36" s="66">
        <f t="shared" si="1"/>
        <v>0.0035924287180483677</v>
      </c>
      <c r="T36" s="53">
        <f t="shared" si="6"/>
        <v>42</v>
      </c>
      <c r="V36" s="66">
        <f t="shared" si="7"/>
        <v>-0.002109542511652119</v>
      </c>
      <c r="W36" s="53">
        <f t="shared" si="8"/>
        <v>32</v>
      </c>
      <c r="Y36" s="66">
        <f t="shared" si="9"/>
        <v>0.006704751296083488</v>
      </c>
      <c r="Z36" s="53">
        <f t="shared" si="10"/>
        <v>26</v>
      </c>
    </row>
    <row r="37" spans="1:26" ht="15">
      <c r="A37" s="52" t="s">
        <v>88</v>
      </c>
      <c r="B37" s="77">
        <v>1084225</v>
      </c>
      <c r="C37" s="128">
        <v>1084244</v>
      </c>
      <c r="D37" s="128">
        <v>1132812</v>
      </c>
      <c r="E37" s="128">
        <v>48568</v>
      </c>
      <c r="F37" s="128">
        <v>-2864</v>
      </c>
      <c r="G37" s="128">
        <v>36078</v>
      </c>
      <c r="H37" s="128">
        <v>38942</v>
      </c>
      <c r="I37" s="128">
        <v>51602</v>
      </c>
      <c r="J37" s="128">
        <v>3158</v>
      </c>
      <c r="K37" s="128">
        <v>48444</v>
      </c>
      <c r="L37" s="54">
        <f t="shared" si="2"/>
        <v>0</v>
      </c>
      <c r="M37" s="65">
        <f t="shared" si="3"/>
        <v>0.044679979783148444</v>
      </c>
      <c r="N37" s="54">
        <f t="shared" si="4"/>
        <v>3</v>
      </c>
      <c r="P37" s="7">
        <f t="shared" si="5"/>
        <v>-170</v>
      </c>
      <c r="Q37" s="65">
        <f t="shared" si="11"/>
        <v>-0.0001567912757644958</v>
      </c>
      <c r="S37" s="66">
        <f t="shared" si="1"/>
        <v>0.002912628522731046</v>
      </c>
      <c r="T37" s="53">
        <f t="shared" si="6"/>
        <v>46</v>
      </c>
      <c r="V37" s="66">
        <f t="shared" si="7"/>
        <v>-0.0026414718458206824</v>
      </c>
      <c r="W37" s="53">
        <f t="shared" si="8"/>
        <v>35</v>
      </c>
      <c r="Y37" s="66">
        <f t="shared" si="9"/>
        <v>0.04479434518429431</v>
      </c>
      <c r="Z37" s="53">
        <f t="shared" si="10"/>
        <v>5</v>
      </c>
    </row>
    <row r="38" spans="1:26" ht="15">
      <c r="A38" s="52" t="s">
        <v>89</v>
      </c>
      <c r="B38" s="77">
        <v>1961504</v>
      </c>
      <c r="C38" s="128">
        <v>1961965</v>
      </c>
      <c r="D38" s="128">
        <v>1978379</v>
      </c>
      <c r="E38" s="128">
        <v>16414</v>
      </c>
      <c r="F38" s="128">
        <v>16824</v>
      </c>
      <c r="G38" s="128">
        <v>78825</v>
      </c>
      <c r="H38" s="128">
        <v>62001</v>
      </c>
      <c r="I38" s="128">
        <v>-860</v>
      </c>
      <c r="J38" s="128">
        <v>11156</v>
      </c>
      <c r="K38" s="128">
        <v>-12016</v>
      </c>
      <c r="L38" s="54">
        <f t="shared" si="2"/>
        <v>1</v>
      </c>
      <c r="M38" s="65">
        <f t="shared" si="3"/>
        <v>-0.006124472149095422</v>
      </c>
      <c r="N38" s="8">
        <f t="shared" si="4"/>
        <v>37</v>
      </c>
      <c r="P38" s="7">
        <f t="shared" si="5"/>
        <v>450</v>
      </c>
      <c r="Q38" s="65">
        <f t="shared" si="11"/>
        <v>0.0002293618897380942</v>
      </c>
      <c r="S38" s="66">
        <f t="shared" si="1"/>
        <v>0.005686136093151509</v>
      </c>
      <c r="T38" s="53">
        <f t="shared" si="6"/>
        <v>25</v>
      </c>
      <c r="V38" s="66">
        <f t="shared" si="7"/>
        <v>0.008575076517674881</v>
      </c>
      <c r="W38" s="53">
        <f t="shared" si="8"/>
        <v>7</v>
      </c>
      <c r="Y38" s="66">
        <f t="shared" si="9"/>
        <v>0.008366102351469062</v>
      </c>
      <c r="Z38" s="53">
        <f t="shared" si="10"/>
        <v>24</v>
      </c>
    </row>
    <row r="39" spans="1:26" ht="15">
      <c r="A39" s="52" t="s">
        <v>90</v>
      </c>
      <c r="B39" s="77">
        <v>3104614</v>
      </c>
      <c r="C39" s="128">
        <v>3104617</v>
      </c>
      <c r="D39" s="128">
        <v>3194176</v>
      </c>
      <c r="E39" s="128">
        <v>89559</v>
      </c>
      <c r="F39" s="128">
        <v>5969</v>
      </c>
      <c r="G39" s="128">
        <v>108125</v>
      </c>
      <c r="H39" s="128">
        <v>102156</v>
      </c>
      <c r="I39" s="128">
        <v>83038</v>
      </c>
      <c r="J39" s="128">
        <v>18194</v>
      </c>
      <c r="K39" s="128">
        <v>64844</v>
      </c>
      <c r="L39" s="54">
        <f t="shared" si="2"/>
        <v>0</v>
      </c>
      <c r="M39" s="65">
        <f t="shared" si="3"/>
        <v>0.020886312224664104</v>
      </c>
      <c r="N39" s="54">
        <f t="shared" si="4"/>
        <v>12</v>
      </c>
      <c r="P39" s="7">
        <f t="shared" si="5"/>
        <v>552</v>
      </c>
      <c r="Q39" s="65">
        <f t="shared" si="11"/>
        <v>0.00017779970927170725</v>
      </c>
      <c r="S39" s="66">
        <f t="shared" si="1"/>
        <v>0.005860304185669279</v>
      </c>
      <c r="T39" s="53">
        <f t="shared" si="6"/>
        <v>22</v>
      </c>
      <c r="V39" s="66">
        <f t="shared" si="7"/>
        <v>0.0019226204069616316</v>
      </c>
      <c r="W39" s="53">
        <f t="shared" si="8"/>
        <v>22</v>
      </c>
      <c r="Y39" s="66">
        <f t="shared" si="9"/>
        <v>0.028847036526566724</v>
      </c>
      <c r="Z39" s="53">
        <f t="shared" si="10"/>
        <v>13</v>
      </c>
    </row>
    <row r="40" spans="1:26" ht="15">
      <c r="A40" s="52" t="s">
        <v>91</v>
      </c>
      <c r="B40" s="77">
        <v>1377529</v>
      </c>
      <c r="C40" s="128">
        <v>1377524</v>
      </c>
      <c r="D40" s="128">
        <v>1402054</v>
      </c>
      <c r="E40" s="128">
        <v>24530</v>
      </c>
      <c r="F40" s="128">
        <v>-6603</v>
      </c>
      <c r="G40" s="128">
        <v>39525</v>
      </c>
      <c r="H40" s="128">
        <v>46128</v>
      </c>
      <c r="I40" s="128">
        <v>30472</v>
      </c>
      <c r="J40" s="128">
        <v>6323</v>
      </c>
      <c r="K40" s="128">
        <v>24149</v>
      </c>
      <c r="L40" s="54">
        <f t="shared" si="2"/>
        <v>0</v>
      </c>
      <c r="M40" s="65">
        <f t="shared" si="3"/>
        <v>0.017530729047189015</v>
      </c>
      <c r="N40" s="54">
        <f t="shared" si="4"/>
        <v>16</v>
      </c>
      <c r="P40" s="7">
        <f t="shared" si="5"/>
        <v>661</v>
      </c>
      <c r="Q40" s="65">
        <f t="shared" si="11"/>
        <v>0.0004798464491362764</v>
      </c>
      <c r="S40" s="66">
        <f t="shared" si="1"/>
        <v>0.004590119663976816</v>
      </c>
      <c r="T40" s="53">
        <f t="shared" si="6"/>
        <v>33</v>
      </c>
      <c r="V40" s="66">
        <f t="shared" si="7"/>
        <v>-0.004793382910207009</v>
      </c>
      <c r="W40" s="53">
        <f t="shared" si="8"/>
        <v>46</v>
      </c>
      <c r="Y40" s="66">
        <f t="shared" si="9"/>
        <v>0.0178073122500951</v>
      </c>
      <c r="Z40" s="53">
        <f t="shared" si="10"/>
        <v>18</v>
      </c>
    </row>
    <row r="41" spans="1:26" ht="15">
      <c r="A41" s="52" t="s">
        <v>92</v>
      </c>
      <c r="B41" s="77">
        <v>9288994</v>
      </c>
      <c r="C41" s="128">
        <v>9289039</v>
      </c>
      <c r="D41" s="128">
        <v>9290841</v>
      </c>
      <c r="E41" s="128">
        <v>1802</v>
      </c>
      <c r="F41" s="128">
        <v>50180</v>
      </c>
      <c r="G41" s="128">
        <v>327246</v>
      </c>
      <c r="H41" s="128">
        <v>277066</v>
      </c>
      <c r="I41" s="128">
        <v>-49614</v>
      </c>
      <c r="J41" s="128">
        <v>103579</v>
      </c>
      <c r="K41" s="128">
        <v>-153193</v>
      </c>
      <c r="L41" s="54">
        <f t="shared" si="2"/>
        <v>1</v>
      </c>
      <c r="M41" s="65">
        <f t="shared" si="3"/>
        <v>-0.016491802865721633</v>
      </c>
      <c r="N41" s="54">
        <f t="shared" si="4"/>
        <v>43</v>
      </c>
      <c r="P41" s="7">
        <f t="shared" si="5"/>
        <v>1236</v>
      </c>
      <c r="Q41" s="65">
        <f t="shared" si="11"/>
        <v>0.00013306005066831994</v>
      </c>
      <c r="S41" s="66">
        <f t="shared" si="1"/>
        <v>0.0111506690842831</v>
      </c>
      <c r="T41" s="53">
        <f t="shared" si="6"/>
        <v>4</v>
      </c>
      <c r="V41" s="66">
        <f t="shared" si="7"/>
        <v>0.005402065811113507</v>
      </c>
      <c r="W41" s="53">
        <f t="shared" si="8"/>
        <v>16</v>
      </c>
      <c r="Y41" s="66">
        <f t="shared" si="9"/>
        <v>0.00019399208034329493</v>
      </c>
      <c r="Z41" s="53">
        <f t="shared" si="10"/>
        <v>35</v>
      </c>
    </row>
    <row r="42" spans="1:26" ht="15">
      <c r="A42" s="52" t="s">
        <v>93</v>
      </c>
      <c r="B42" s="77">
        <v>2117522</v>
      </c>
      <c r="C42" s="128">
        <v>2117525</v>
      </c>
      <c r="D42" s="128">
        <v>2114371</v>
      </c>
      <c r="E42" s="128">
        <v>-3154</v>
      </c>
      <c r="F42" s="128">
        <v>-9338</v>
      </c>
      <c r="G42" s="128">
        <v>68639</v>
      </c>
      <c r="H42" s="128">
        <v>77977</v>
      </c>
      <c r="I42" s="128">
        <v>5810</v>
      </c>
      <c r="J42" s="128">
        <v>11898</v>
      </c>
      <c r="K42" s="128">
        <v>-6088</v>
      </c>
      <c r="L42" s="54">
        <f t="shared" si="2"/>
        <v>1</v>
      </c>
      <c r="M42" s="65">
        <f t="shared" si="3"/>
        <v>-0.0028750546038417493</v>
      </c>
      <c r="N42" s="54">
        <f t="shared" si="4"/>
        <v>28</v>
      </c>
      <c r="P42" s="7">
        <f t="shared" si="5"/>
        <v>374</v>
      </c>
      <c r="Q42" s="65">
        <f t="shared" si="11"/>
        <v>0.00017662129136609958</v>
      </c>
      <c r="S42" s="66">
        <f t="shared" si="1"/>
        <v>0.0056188238627643125</v>
      </c>
      <c r="T42" s="53">
        <f t="shared" si="6"/>
        <v>26</v>
      </c>
      <c r="V42" s="66">
        <f t="shared" si="7"/>
        <v>-0.004409865290846625</v>
      </c>
      <c r="W42" s="53">
        <f t="shared" si="8"/>
        <v>44</v>
      </c>
      <c r="Y42" s="66">
        <f t="shared" si="9"/>
        <v>-0.0014894747405579628</v>
      </c>
      <c r="Z42" s="53">
        <f t="shared" si="10"/>
        <v>40</v>
      </c>
    </row>
    <row r="43" spans="1:26" ht="15">
      <c r="A43" s="52" t="s">
        <v>94</v>
      </c>
      <c r="B43" s="77">
        <v>20201249</v>
      </c>
      <c r="C43" s="128">
        <v>20202320</v>
      </c>
      <c r="D43" s="128">
        <v>19571216</v>
      </c>
      <c r="E43" s="128">
        <v>-631104</v>
      </c>
      <c r="F43" s="128">
        <v>83944</v>
      </c>
      <c r="G43" s="128">
        <v>676026</v>
      </c>
      <c r="H43" s="128">
        <v>592082</v>
      </c>
      <c r="I43" s="128">
        <v>-701412</v>
      </c>
      <c r="J43" s="128">
        <v>181264</v>
      </c>
      <c r="K43" s="128">
        <v>-882676</v>
      </c>
      <c r="L43" s="54">
        <f t="shared" si="2"/>
        <v>1</v>
      </c>
      <c r="M43" s="65">
        <f t="shared" si="3"/>
        <v>-0.04369181361348597</v>
      </c>
      <c r="N43" s="54">
        <f t="shared" si="4"/>
        <v>51</v>
      </c>
      <c r="P43" s="7">
        <f t="shared" si="5"/>
        <v>-13636</v>
      </c>
      <c r="Q43" s="65">
        <f t="shared" si="11"/>
        <v>-0.0006749719834157662</v>
      </c>
      <c r="S43" s="66">
        <f t="shared" si="1"/>
        <v>0.008972434849066839</v>
      </c>
      <c r="T43" s="53">
        <f t="shared" si="6"/>
        <v>10</v>
      </c>
      <c r="V43" s="66">
        <f t="shared" si="7"/>
        <v>0.004155166337331554</v>
      </c>
      <c r="W43" s="53">
        <f t="shared" si="8"/>
        <v>18</v>
      </c>
      <c r="Y43" s="66">
        <f t="shared" si="9"/>
        <v>-0.03123918441050335</v>
      </c>
      <c r="Z43" s="53">
        <f t="shared" si="10"/>
        <v>51</v>
      </c>
    </row>
    <row r="44" spans="1:26" ht="15">
      <c r="A44" s="52" t="s">
        <v>95</v>
      </c>
      <c r="B44" s="77">
        <v>10439388</v>
      </c>
      <c r="C44" s="128">
        <v>10439459</v>
      </c>
      <c r="D44" s="128">
        <v>10835491</v>
      </c>
      <c r="E44" s="128">
        <v>396032</v>
      </c>
      <c r="F44" s="128">
        <v>20451</v>
      </c>
      <c r="G44" s="128">
        <v>388209</v>
      </c>
      <c r="H44" s="128">
        <v>367758</v>
      </c>
      <c r="I44" s="128">
        <v>376420</v>
      </c>
      <c r="J44" s="128">
        <v>66231</v>
      </c>
      <c r="K44" s="128">
        <v>310189</v>
      </c>
      <c r="L44" s="54">
        <f t="shared" si="2"/>
        <v>0</v>
      </c>
      <c r="M44" s="65">
        <f t="shared" si="3"/>
        <v>0.029713129770422012</v>
      </c>
      <c r="N44" s="54">
        <f t="shared" si="4"/>
        <v>9</v>
      </c>
      <c r="P44" s="7">
        <f t="shared" si="5"/>
        <v>-839</v>
      </c>
      <c r="Q44" s="65">
        <f t="shared" si="11"/>
        <v>-8.036814934567012E-05</v>
      </c>
      <c r="S44" s="66">
        <f t="shared" si="1"/>
        <v>0.006344294278084717</v>
      </c>
      <c r="T44" s="53">
        <f t="shared" si="6"/>
        <v>20</v>
      </c>
      <c r="V44" s="66">
        <f t="shared" si="7"/>
        <v>0.0019590095617023832</v>
      </c>
      <c r="W44" s="53">
        <f t="shared" si="8"/>
        <v>21</v>
      </c>
      <c r="Y44" s="66">
        <f t="shared" si="9"/>
        <v>0.03793606546086344</v>
      </c>
      <c r="Z44" s="53">
        <f t="shared" si="10"/>
        <v>9</v>
      </c>
    </row>
    <row r="45" spans="1:26" ht="15">
      <c r="A45" s="52" t="s">
        <v>96</v>
      </c>
      <c r="B45" s="77">
        <v>779094</v>
      </c>
      <c r="C45" s="128">
        <v>779079</v>
      </c>
      <c r="D45" s="128">
        <v>783926</v>
      </c>
      <c r="E45" s="128">
        <v>4847</v>
      </c>
      <c r="F45" s="128">
        <v>8218</v>
      </c>
      <c r="G45" s="128">
        <v>32070</v>
      </c>
      <c r="H45" s="128">
        <v>23852</v>
      </c>
      <c r="I45" s="128">
        <v>-3152</v>
      </c>
      <c r="J45" s="128">
        <v>4040</v>
      </c>
      <c r="K45" s="128">
        <v>-7192</v>
      </c>
      <c r="L45" s="54">
        <f t="shared" si="2"/>
        <v>1</v>
      </c>
      <c r="M45" s="65">
        <f t="shared" si="3"/>
        <v>-0.00923141298892667</v>
      </c>
      <c r="N45" s="8">
        <f t="shared" si="4"/>
        <v>41</v>
      </c>
      <c r="P45" s="7">
        <f t="shared" si="5"/>
        <v>-219</v>
      </c>
      <c r="Q45" s="65">
        <f t="shared" si="11"/>
        <v>-0.000281101146353579</v>
      </c>
      <c r="S45" s="66">
        <f t="shared" si="1"/>
        <v>0.0051856101884404536</v>
      </c>
      <c r="T45" s="53">
        <f t="shared" si="6"/>
        <v>29</v>
      </c>
      <c r="V45" s="66">
        <f t="shared" si="7"/>
        <v>0.010548352606090012</v>
      </c>
      <c r="W45" s="53">
        <f t="shared" si="8"/>
        <v>5</v>
      </c>
      <c r="Y45" s="66">
        <f t="shared" si="9"/>
        <v>0.006221448659250217</v>
      </c>
      <c r="Z45" s="53">
        <f t="shared" si="10"/>
        <v>27</v>
      </c>
    </row>
    <row r="46" spans="1:26" ht="15">
      <c r="A46" s="52" t="s">
        <v>97</v>
      </c>
      <c r="B46" s="77">
        <v>11799448</v>
      </c>
      <c r="C46" s="128">
        <v>11799331</v>
      </c>
      <c r="D46" s="128">
        <v>11785935</v>
      </c>
      <c r="E46" s="128">
        <v>-13396</v>
      </c>
      <c r="F46" s="128">
        <v>-42708</v>
      </c>
      <c r="G46" s="128">
        <v>418233</v>
      </c>
      <c r="H46" s="128">
        <v>460941</v>
      </c>
      <c r="I46" s="128">
        <v>26900</v>
      </c>
      <c r="J46" s="128">
        <v>61616</v>
      </c>
      <c r="K46" s="128">
        <v>-34716</v>
      </c>
      <c r="L46" s="54">
        <f t="shared" si="2"/>
        <v>1</v>
      </c>
      <c r="M46" s="65">
        <f t="shared" si="3"/>
        <v>-0.0029422007061247796</v>
      </c>
      <c r="N46" s="54">
        <f t="shared" si="4"/>
        <v>29</v>
      </c>
      <c r="P46" s="7">
        <f t="shared" si="5"/>
        <v>2412</v>
      </c>
      <c r="Q46" s="65">
        <f t="shared" si="11"/>
        <v>0.00020441836914313194</v>
      </c>
      <c r="S46" s="66">
        <f t="shared" si="1"/>
        <v>0.005221990975590057</v>
      </c>
      <c r="T46" s="53">
        <f t="shared" si="6"/>
        <v>28</v>
      </c>
      <c r="V46" s="66">
        <f t="shared" si="7"/>
        <v>-0.0036195272426885897</v>
      </c>
      <c r="W46" s="53">
        <f t="shared" si="8"/>
        <v>41</v>
      </c>
      <c r="Y46" s="66">
        <f t="shared" si="9"/>
        <v>-0.0011353186040801806</v>
      </c>
      <c r="Z46" s="53">
        <f t="shared" si="10"/>
        <v>38</v>
      </c>
    </row>
    <row r="47" spans="1:26" ht="15">
      <c r="A47" s="52" t="s">
        <v>98</v>
      </c>
      <c r="B47" s="77">
        <v>3959353</v>
      </c>
      <c r="C47" s="128">
        <v>3959411</v>
      </c>
      <c r="D47" s="128">
        <v>4053824</v>
      </c>
      <c r="E47" s="128">
        <v>94413</v>
      </c>
      <c r="F47" s="128">
        <v>-3087</v>
      </c>
      <c r="G47" s="128">
        <v>155246</v>
      </c>
      <c r="H47" s="128">
        <v>158333</v>
      </c>
      <c r="I47" s="128">
        <v>96467</v>
      </c>
      <c r="J47" s="128">
        <v>16403</v>
      </c>
      <c r="K47" s="128">
        <v>80064</v>
      </c>
      <c r="L47" s="54">
        <f t="shared" si="2"/>
        <v>0</v>
      </c>
      <c r="M47" s="65">
        <f t="shared" si="3"/>
        <v>0.020221189464796657</v>
      </c>
      <c r="N47" s="54">
        <f t="shared" si="4"/>
        <v>13</v>
      </c>
      <c r="P47" s="7">
        <f t="shared" si="5"/>
        <v>1033</v>
      </c>
      <c r="Q47" s="65">
        <f t="shared" si="11"/>
        <v>0.00026089739105134577</v>
      </c>
      <c r="S47" s="66">
        <f t="shared" si="1"/>
        <v>0.004142787904564593</v>
      </c>
      <c r="T47" s="53">
        <f t="shared" si="6"/>
        <v>39</v>
      </c>
      <c r="V47" s="66">
        <f t="shared" si="7"/>
        <v>-0.0007796614193373711</v>
      </c>
      <c r="W47" s="53">
        <f t="shared" si="8"/>
        <v>31</v>
      </c>
      <c r="Y47" s="66">
        <f t="shared" si="9"/>
        <v>0.023845213341075224</v>
      </c>
      <c r="Z47" s="53">
        <f t="shared" si="10"/>
        <v>15</v>
      </c>
    </row>
    <row r="48" spans="1:26" ht="15">
      <c r="A48" s="52" t="s">
        <v>99</v>
      </c>
      <c r="B48" s="77">
        <v>4237256</v>
      </c>
      <c r="C48" s="128">
        <v>4237279</v>
      </c>
      <c r="D48" s="128">
        <v>4233358</v>
      </c>
      <c r="E48" s="128">
        <v>-3921</v>
      </c>
      <c r="F48" s="128">
        <v>-11635</v>
      </c>
      <c r="G48" s="128">
        <v>129508</v>
      </c>
      <c r="H48" s="128">
        <v>141143</v>
      </c>
      <c r="I48" s="128">
        <v>7358</v>
      </c>
      <c r="J48" s="128">
        <v>14324</v>
      </c>
      <c r="K48" s="128">
        <v>-6966</v>
      </c>
      <c r="L48" s="54">
        <f t="shared" si="2"/>
        <v>1</v>
      </c>
      <c r="M48" s="65">
        <f t="shared" si="3"/>
        <v>-0.0016439795444198977</v>
      </c>
      <c r="N48" s="54">
        <f t="shared" si="4"/>
        <v>27</v>
      </c>
      <c r="P48" s="7">
        <f t="shared" si="5"/>
        <v>356</v>
      </c>
      <c r="Q48" s="65">
        <f t="shared" si="11"/>
        <v>8.401618113888654E-05</v>
      </c>
      <c r="S48" s="66">
        <f t="shared" si="1"/>
        <v>0.0033804712882960974</v>
      </c>
      <c r="T48" s="53">
        <f t="shared" si="6"/>
        <v>44</v>
      </c>
      <c r="V48" s="66">
        <f t="shared" si="7"/>
        <v>-0.002745865920086924</v>
      </c>
      <c r="W48" s="53">
        <f t="shared" si="8"/>
        <v>36</v>
      </c>
      <c r="Y48" s="66">
        <f t="shared" si="9"/>
        <v>-0.0009253579950718373</v>
      </c>
      <c r="Z48" s="53">
        <f t="shared" si="10"/>
        <v>37</v>
      </c>
    </row>
    <row r="49" spans="1:26" ht="15">
      <c r="A49" s="52" t="s">
        <v>100</v>
      </c>
      <c r="B49" s="77">
        <v>13002700</v>
      </c>
      <c r="C49" s="128">
        <v>13002788</v>
      </c>
      <c r="D49" s="128">
        <v>12961683</v>
      </c>
      <c r="E49" s="128">
        <v>-41105</v>
      </c>
      <c r="F49" s="128">
        <v>-67343</v>
      </c>
      <c r="G49" s="128">
        <v>424237</v>
      </c>
      <c r="H49" s="128">
        <v>491580</v>
      </c>
      <c r="I49" s="128">
        <v>21873</v>
      </c>
      <c r="J49" s="128">
        <v>62322</v>
      </c>
      <c r="K49" s="128">
        <v>-40449</v>
      </c>
      <c r="L49" s="54">
        <f t="shared" si="2"/>
        <v>1</v>
      </c>
      <c r="M49" s="65">
        <f t="shared" si="3"/>
        <v>-0.0031107943927102403</v>
      </c>
      <c r="N49" s="54">
        <f t="shared" si="4"/>
        <v>31</v>
      </c>
      <c r="P49" s="7">
        <f t="shared" si="5"/>
        <v>4365</v>
      </c>
      <c r="Q49" s="65">
        <f t="shared" si="11"/>
        <v>0.0003356972366234072</v>
      </c>
      <c r="S49" s="66">
        <f t="shared" si="1"/>
        <v>0.004792972091831382</v>
      </c>
      <c r="T49" s="53">
        <f t="shared" si="6"/>
        <v>31</v>
      </c>
      <c r="V49" s="66">
        <f t="shared" si="7"/>
        <v>-0.005179120047177575</v>
      </c>
      <c r="W49" s="53">
        <f t="shared" si="8"/>
        <v>48</v>
      </c>
      <c r="Y49" s="66">
        <f t="shared" si="9"/>
        <v>-0.003161245111433025</v>
      </c>
      <c r="Z49" s="53">
        <f t="shared" si="10"/>
        <v>41</v>
      </c>
    </row>
    <row r="50" spans="1:26" ht="15">
      <c r="A50" s="52" t="s">
        <v>101</v>
      </c>
      <c r="B50" s="77">
        <v>1097379</v>
      </c>
      <c r="C50" s="128">
        <v>1097371</v>
      </c>
      <c r="D50" s="128">
        <v>1095962</v>
      </c>
      <c r="E50" s="128">
        <v>-1409</v>
      </c>
      <c r="F50" s="128">
        <v>-3265</v>
      </c>
      <c r="G50" s="128">
        <v>32968</v>
      </c>
      <c r="H50" s="128">
        <v>36233</v>
      </c>
      <c r="I50" s="128">
        <v>1445</v>
      </c>
      <c r="J50" s="128">
        <v>9589</v>
      </c>
      <c r="K50" s="128">
        <v>-8144</v>
      </c>
      <c r="L50" s="54">
        <f t="shared" si="2"/>
        <v>1</v>
      </c>
      <c r="M50" s="65">
        <f t="shared" si="3"/>
        <v>-0.007421373446172716</v>
      </c>
      <c r="N50" s="54">
        <f t="shared" si="4"/>
        <v>39</v>
      </c>
      <c r="P50" s="7">
        <f t="shared" si="5"/>
        <v>411</v>
      </c>
      <c r="Q50" s="65">
        <f t="shared" si="11"/>
        <v>0.00037453149390680087</v>
      </c>
      <c r="S50" s="66">
        <f t="shared" si="1"/>
        <v>0.008738156922317065</v>
      </c>
      <c r="T50" s="53">
        <f t="shared" si="6"/>
        <v>11</v>
      </c>
      <c r="V50" s="66">
        <f t="shared" si="7"/>
        <v>-0.0029752927678970923</v>
      </c>
      <c r="W50" s="53">
        <f t="shared" si="8"/>
        <v>37</v>
      </c>
      <c r="Y50" s="66">
        <f t="shared" si="9"/>
        <v>-0.0012839777978459427</v>
      </c>
      <c r="Z50" s="53">
        <f t="shared" si="10"/>
        <v>39</v>
      </c>
    </row>
    <row r="51" spans="1:26" ht="15">
      <c r="A51" s="52" t="s">
        <v>102</v>
      </c>
      <c r="B51" s="77">
        <v>5118425</v>
      </c>
      <c r="C51" s="128">
        <v>5118422</v>
      </c>
      <c r="D51" s="128">
        <v>5373555</v>
      </c>
      <c r="E51" s="128">
        <v>255133</v>
      </c>
      <c r="F51" s="128">
        <v>-18068</v>
      </c>
      <c r="G51" s="128">
        <v>184396</v>
      </c>
      <c r="H51" s="128">
        <v>202464</v>
      </c>
      <c r="I51" s="128">
        <v>272176</v>
      </c>
      <c r="J51" s="128">
        <v>24121</v>
      </c>
      <c r="K51" s="128">
        <v>248055</v>
      </c>
      <c r="L51" s="54">
        <f t="shared" si="2"/>
        <v>0</v>
      </c>
      <c r="M51" s="65">
        <f t="shared" si="3"/>
        <v>0.04846317869061988</v>
      </c>
      <c r="N51" s="54">
        <f t="shared" si="4"/>
        <v>2</v>
      </c>
      <c r="P51" s="7">
        <f t="shared" si="5"/>
        <v>1025</v>
      </c>
      <c r="Q51" s="65">
        <f t="shared" si="11"/>
        <v>0.0002002570323431714</v>
      </c>
      <c r="S51" s="66">
        <f t="shared" si="1"/>
        <v>0.004712585245999646</v>
      </c>
      <c r="T51" s="53">
        <f t="shared" si="6"/>
        <v>32</v>
      </c>
      <c r="V51" s="66">
        <f t="shared" si="7"/>
        <v>-0.0035299942052452885</v>
      </c>
      <c r="W51" s="53">
        <f t="shared" si="8"/>
        <v>40</v>
      </c>
      <c r="Y51" s="66">
        <f t="shared" si="9"/>
        <v>0.04984602676371741</v>
      </c>
      <c r="Z51" s="53">
        <f t="shared" si="10"/>
        <v>2</v>
      </c>
    </row>
    <row r="52" spans="1:26" ht="15">
      <c r="A52" s="52" t="s">
        <v>103</v>
      </c>
      <c r="B52" s="77">
        <v>886667</v>
      </c>
      <c r="C52" s="128">
        <v>886668</v>
      </c>
      <c r="D52" s="128">
        <v>919318</v>
      </c>
      <c r="E52" s="128">
        <v>32650</v>
      </c>
      <c r="F52" s="128">
        <v>7007</v>
      </c>
      <c r="G52" s="128">
        <v>36588</v>
      </c>
      <c r="H52" s="128">
        <v>29581</v>
      </c>
      <c r="I52" s="128">
        <v>25245</v>
      </c>
      <c r="J52" s="128">
        <v>5734</v>
      </c>
      <c r="K52" s="128">
        <v>19511</v>
      </c>
      <c r="L52" s="54">
        <f t="shared" si="2"/>
        <v>0</v>
      </c>
      <c r="M52" s="65">
        <f t="shared" si="3"/>
        <v>0.022004854128038907</v>
      </c>
      <c r="N52" s="8">
        <f t="shared" si="4"/>
        <v>11</v>
      </c>
      <c r="P52" s="7">
        <f t="shared" si="5"/>
        <v>398</v>
      </c>
      <c r="Q52" s="65">
        <f t="shared" si="11"/>
        <v>0.0004488715054563828</v>
      </c>
      <c r="S52" s="66">
        <f t="shared" si="1"/>
        <v>0.006466907568560047</v>
      </c>
      <c r="T52" s="53">
        <f t="shared" si="6"/>
        <v>17</v>
      </c>
      <c r="V52" s="66">
        <f t="shared" si="7"/>
        <v>0.007902619695308729</v>
      </c>
      <c r="W52" s="53">
        <f t="shared" si="8"/>
        <v>10</v>
      </c>
      <c r="Y52" s="66">
        <f t="shared" si="9"/>
        <v>0.036823252897364066</v>
      </c>
      <c r="Z52" s="53">
        <f t="shared" si="10"/>
        <v>10</v>
      </c>
    </row>
    <row r="53" spans="1:26" ht="15">
      <c r="A53" s="52" t="s">
        <v>104</v>
      </c>
      <c r="B53" s="77">
        <v>6910840</v>
      </c>
      <c r="C53" s="128">
        <v>6910786</v>
      </c>
      <c r="D53" s="128">
        <v>7126489</v>
      </c>
      <c r="E53" s="128">
        <v>215703</v>
      </c>
      <c r="F53" s="128">
        <v>-18158</v>
      </c>
      <c r="G53" s="128">
        <v>263010</v>
      </c>
      <c r="H53" s="128">
        <v>281168</v>
      </c>
      <c r="I53" s="128">
        <v>231466</v>
      </c>
      <c r="J53" s="128">
        <v>24369</v>
      </c>
      <c r="K53" s="128">
        <v>207097</v>
      </c>
      <c r="L53" s="54">
        <f t="shared" si="2"/>
        <v>0</v>
      </c>
      <c r="M53" s="65">
        <f t="shared" si="3"/>
        <v>0.0299672135702075</v>
      </c>
      <c r="N53" s="54">
        <f t="shared" si="4"/>
        <v>8</v>
      </c>
      <c r="P53" s="7">
        <f t="shared" si="5"/>
        <v>2395</v>
      </c>
      <c r="Q53" s="65">
        <f t="shared" si="11"/>
        <v>0.0003465597111529716</v>
      </c>
      <c r="S53" s="66">
        <f t="shared" si="1"/>
        <v>0.0035262269733138895</v>
      </c>
      <c r="T53" s="53">
        <f t="shared" si="6"/>
        <v>43</v>
      </c>
      <c r="V53" s="66">
        <f t="shared" si="7"/>
        <v>-0.002627486945768542</v>
      </c>
      <c r="W53" s="53">
        <f t="shared" si="8"/>
        <v>34</v>
      </c>
      <c r="Y53" s="66">
        <f t="shared" si="9"/>
        <v>0.03121251330890582</v>
      </c>
      <c r="Z53" s="53">
        <f t="shared" si="10"/>
        <v>11</v>
      </c>
    </row>
    <row r="54" spans="1:26" ht="15">
      <c r="A54" s="52" t="s">
        <v>105</v>
      </c>
      <c r="B54" s="77">
        <v>29145505</v>
      </c>
      <c r="C54" s="128">
        <v>29145459</v>
      </c>
      <c r="D54" s="128">
        <v>30503301</v>
      </c>
      <c r="E54" s="128">
        <v>1357842</v>
      </c>
      <c r="F54" s="128">
        <v>407567</v>
      </c>
      <c r="G54" s="128">
        <v>1227704</v>
      </c>
      <c r="H54" s="128">
        <v>820137</v>
      </c>
      <c r="I54" s="128">
        <v>947383</v>
      </c>
      <c r="J54" s="128">
        <v>291163</v>
      </c>
      <c r="K54" s="128">
        <v>656220</v>
      </c>
      <c r="L54" s="54">
        <f t="shared" si="2"/>
        <v>0</v>
      </c>
      <c r="M54" s="65">
        <f t="shared" si="3"/>
        <v>0.02251534278461698</v>
      </c>
      <c r="N54" s="54">
        <f t="shared" si="4"/>
        <v>10</v>
      </c>
      <c r="P54" s="7">
        <f t="shared" si="5"/>
        <v>2892</v>
      </c>
      <c r="Q54" s="65">
        <f t="shared" si="11"/>
        <v>9.922643523987733E-05</v>
      </c>
      <c r="S54" s="66">
        <f t="shared" si="1"/>
        <v>0.009989995353993223</v>
      </c>
      <c r="T54" s="53">
        <f t="shared" si="6"/>
        <v>8</v>
      </c>
      <c r="V54" s="66">
        <f t="shared" si="7"/>
        <v>0.013983893683060541</v>
      </c>
      <c r="W54" s="53">
        <f t="shared" si="8"/>
        <v>3</v>
      </c>
      <c r="Y54" s="66">
        <f t="shared" si="9"/>
        <v>0.046588458256910624</v>
      </c>
      <c r="Z54" s="53">
        <f t="shared" si="10"/>
        <v>4</v>
      </c>
    </row>
    <row r="55" spans="1:26" ht="15">
      <c r="A55" s="52" t="s">
        <v>106</v>
      </c>
      <c r="B55" s="77">
        <v>3271616</v>
      </c>
      <c r="C55" s="128">
        <v>3271614</v>
      </c>
      <c r="D55" s="128">
        <v>3417734</v>
      </c>
      <c r="E55" s="128">
        <v>146120</v>
      </c>
      <c r="F55" s="128">
        <v>78405</v>
      </c>
      <c r="G55" s="128">
        <v>149901</v>
      </c>
      <c r="H55" s="128">
        <v>71496</v>
      </c>
      <c r="I55" s="128">
        <v>67362</v>
      </c>
      <c r="J55" s="128">
        <v>17921</v>
      </c>
      <c r="K55" s="128">
        <v>49441</v>
      </c>
      <c r="L55" s="54">
        <f t="shared" si="2"/>
        <v>0</v>
      </c>
      <c r="M55" s="65">
        <f t="shared" si="3"/>
        <v>0.015112112859279854</v>
      </c>
      <c r="N55" s="54">
        <f t="shared" si="4"/>
        <v>18</v>
      </c>
      <c r="P55" s="7">
        <f t="shared" si="5"/>
        <v>353</v>
      </c>
      <c r="Q55" s="65">
        <f t="shared" si="11"/>
        <v>0.0001078978143509595</v>
      </c>
      <c r="S55" s="66">
        <f t="shared" si="1"/>
        <v>0.005477724450378315</v>
      </c>
      <c r="T55" s="53">
        <f t="shared" si="6"/>
        <v>27</v>
      </c>
      <c r="V55" s="66">
        <f t="shared" si="7"/>
        <v>0.02396523550761184</v>
      </c>
      <c r="W55" s="53">
        <f t="shared" si="8"/>
        <v>1</v>
      </c>
      <c r="Y55" s="66">
        <f t="shared" si="9"/>
        <v>0.04466297063162097</v>
      </c>
      <c r="Z55" s="53">
        <f t="shared" si="10"/>
        <v>6</v>
      </c>
    </row>
    <row r="56" spans="1:26" ht="15">
      <c r="A56" s="52" t="s">
        <v>107</v>
      </c>
      <c r="B56" s="77">
        <v>643077</v>
      </c>
      <c r="C56" s="128">
        <v>643077</v>
      </c>
      <c r="D56" s="128">
        <v>647464</v>
      </c>
      <c r="E56" s="128">
        <v>4387</v>
      </c>
      <c r="F56" s="128">
        <v>-5191</v>
      </c>
      <c r="G56" s="128">
        <v>16913</v>
      </c>
      <c r="H56" s="128">
        <v>22104</v>
      </c>
      <c r="I56" s="128">
        <v>9503</v>
      </c>
      <c r="J56" s="128">
        <v>2757</v>
      </c>
      <c r="K56" s="128">
        <v>6746</v>
      </c>
      <c r="L56" s="54">
        <f t="shared" si="2"/>
        <v>0</v>
      </c>
      <c r="M56" s="65">
        <f t="shared" si="3"/>
        <v>0.010490190132752377</v>
      </c>
      <c r="N56" s="54">
        <f t="shared" si="4"/>
        <v>20</v>
      </c>
      <c r="P56" s="7">
        <f t="shared" si="5"/>
        <v>75</v>
      </c>
      <c r="Q56" s="65">
        <f t="shared" si="11"/>
        <v>0.0001166267803078014</v>
      </c>
      <c r="S56" s="66">
        <f t="shared" si="1"/>
        <v>0.004287200444114779</v>
      </c>
      <c r="T56" s="53">
        <f t="shared" si="6"/>
        <v>36</v>
      </c>
      <c r="V56" s="66">
        <f t="shared" si="7"/>
        <v>-0.008072128221037294</v>
      </c>
      <c r="W56" s="53">
        <f t="shared" si="8"/>
        <v>49</v>
      </c>
      <c r="Y56" s="66">
        <f t="shared" si="9"/>
        <v>0.006821889136137663</v>
      </c>
      <c r="Z56" s="53">
        <f t="shared" si="10"/>
        <v>25</v>
      </c>
    </row>
    <row r="57" spans="1:26" ht="15">
      <c r="A57" s="52" t="s">
        <v>108</v>
      </c>
      <c r="B57" s="77">
        <v>8631393</v>
      </c>
      <c r="C57" s="128">
        <v>8631373</v>
      </c>
      <c r="D57" s="128">
        <v>8715698</v>
      </c>
      <c r="E57" s="128">
        <v>84325</v>
      </c>
      <c r="F57" s="128">
        <v>39747</v>
      </c>
      <c r="G57" s="128">
        <v>309542</v>
      </c>
      <c r="H57" s="128">
        <v>269795</v>
      </c>
      <c r="I57" s="128">
        <v>43207</v>
      </c>
      <c r="J57" s="128">
        <v>80621</v>
      </c>
      <c r="K57" s="128">
        <v>-37414</v>
      </c>
      <c r="L57" s="54">
        <f t="shared" si="2"/>
        <v>1</v>
      </c>
      <c r="M57" s="65">
        <f t="shared" si="3"/>
        <v>-0.0043346522042321655</v>
      </c>
      <c r="N57" s="54">
        <f t="shared" si="4"/>
        <v>33</v>
      </c>
      <c r="P57" s="7">
        <f t="shared" si="5"/>
        <v>1371</v>
      </c>
      <c r="Q57" s="65">
        <f t="shared" si="11"/>
        <v>0.0001588391557171727</v>
      </c>
      <c r="S57" s="66">
        <f t="shared" si="1"/>
        <v>0.009340460665991378</v>
      </c>
      <c r="T57" s="53">
        <f t="shared" si="6"/>
        <v>9</v>
      </c>
      <c r="V57" s="66">
        <f t="shared" si="7"/>
        <v>0.0046049452387238975</v>
      </c>
      <c r="W57" s="53">
        <f t="shared" si="8"/>
        <v>17</v>
      </c>
      <c r="Y57" s="66">
        <f t="shared" si="9"/>
        <v>0.009769592856200283</v>
      </c>
      <c r="Z57" s="53">
        <f t="shared" si="10"/>
        <v>23</v>
      </c>
    </row>
    <row r="58" spans="1:26" ht="15">
      <c r="A58" s="52" t="s">
        <v>109</v>
      </c>
      <c r="B58" s="77">
        <v>7705281</v>
      </c>
      <c r="C58" s="128">
        <v>7705267</v>
      </c>
      <c r="D58" s="128">
        <v>7812880</v>
      </c>
      <c r="E58" s="128">
        <v>107613</v>
      </c>
      <c r="F58" s="128">
        <v>51496</v>
      </c>
      <c r="G58" s="128">
        <v>270104</v>
      </c>
      <c r="H58" s="128">
        <v>218608</v>
      </c>
      <c r="I58" s="128">
        <v>57413</v>
      </c>
      <c r="J58" s="128">
        <v>80910</v>
      </c>
      <c r="K58" s="128">
        <v>-23497</v>
      </c>
      <c r="L58" s="54">
        <f t="shared" si="2"/>
        <v>1</v>
      </c>
      <c r="M58" s="65">
        <f t="shared" si="3"/>
        <v>-0.0030494725231455314</v>
      </c>
      <c r="N58" s="54">
        <f t="shared" si="4"/>
        <v>30</v>
      </c>
      <c r="P58" s="7">
        <f t="shared" si="5"/>
        <v>-1296</v>
      </c>
      <c r="Q58" s="65">
        <f t="shared" si="11"/>
        <v>-0.00016819663744293352</v>
      </c>
      <c r="S58" s="66">
        <f t="shared" si="1"/>
        <v>0.010500609518138696</v>
      </c>
      <c r="T58" s="53">
        <f t="shared" si="6"/>
        <v>6</v>
      </c>
      <c r="V58" s="66">
        <f t="shared" si="7"/>
        <v>0.006683220711235574</v>
      </c>
      <c r="W58" s="53">
        <f t="shared" si="8"/>
        <v>12</v>
      </c>
      <c r="Y58" s="66">
        <f t="shared" si="9"/>
        <v>0.013966161068785806</v>
      </c>
      <c r="Z58" s="53">
        <f t="shared" si="10"/>
        <v>20</v>
      </c>
    </row>
    <row r="59" spans="1:26" ht="15">
      <c r="A59" s="52" t="s">
        <v>110</v>
      </c>
      <c r="B59" s="77">
        <v>1793716</v>
      </c>
      <c r="C59" s="128">
        <v>1793713</v>
      </c>
      <c r="D59" s="128">
        <v>1770071</v>
      </c>
      <c r="E59" s="128">
        <v>-23642</v>
      </c>
      <c r="F59" s="128">
        <v>-33704</v>
      </c>
      <c r="G59" s="128">
        <v>55715</v>
      </c>
      <c r="H59" s="128">
        <v>89419</v>
      </c>
      <c r="I59" s="128">
        <v>9730</v>
      </c>
      <c r="J59" s="128">
        <v>3656</v>
      </c>
      <c r="K59" s="128">
        <v>6074</v>
      </c>
      <c r="L59" s="54">
        <f t="shared" si="2"/>
        <v>0</v>
      </c>
      <c r="M59" s="65">
        <f t="shared" si="3"/>
        <v>0.003386271939825379</v>
      </c>
      <c r="N59" s="54">
        <f t="shared" si="4"/>
        <v>25</v>
      </c>
      <c r="P59" s="7">
        <f t="shared" si="5"/>
        <v>332</v>
      </c>
      <c r="Q59" s="65">
        <f t="shared" si="11"/>
        <v>0.0001850909259173569</v>
      </c>
      <c r="S59" s="66">
        <f t="shared" si="1"/>
        <v>0.0020382301962465566</v>
      </c>
      <c r="T59" s="53">
        <f t="shared" si="6"/>
        <v>50</v>
      </c>
      <c r="V59" s="66">
        <f t="shared" si="7"/>
        <v>-0.018790073997345173</v>
      </c>
      <c r="W59" s="53">
        <f t="shared" si="8"/>
        <v>51</v>
      </c>
      <c r="Y59" s="66">
        <f t="shared" si="9"/>
        <v>-0.01318048093535588</v>
      </c>
      <c r="Z59" s="53">
        <f t="shared" si="10"/>
        <v>45</v>
      </c>
    </row>
    <row r="60" spans="1:26" ht="15">
      <c r="A60" s="52" t="s">
        <v>111</v>
      </c>
      <c r="B60" s="77">
        <v>5893718</v>
      </c>
      <c r="C60" s="128">
        <v>5893713</v>
      </c>
      <c r="D60" s="128">
        <v>5910955</v>
      </c>
      <c r="E60" s="128">
        <v>17242</v>
      </c>
      <c r="F60" s="128">
        <v>-2318</v>
      </c>
      <c r="G60" s="128">
        <v>196129</v>
      </c>
      <c r="H60" s="128">
        <v>198447</v>
      </c>
      <c r="I60" s="128">
        <v>18726</v>
      </c>
      <c r="J60" s="128">
        <v>24963</v>
      </c>
      <c r="K60" s="128">
        <v>-6237</v>
      </c>
      <c r="L60" s="54">
        <f>IF(K60&lt;=0,1,0)</f>
        <v>1</v>
      </c>
      <c r="M60" s="65">
        <f t="shared" si="3"/>
        <v>-0.0010582463041549528</v>
      </c>
      <c r="N60" s="8">
        <f t="shared" si="4"/>
        <v>26</v>
      </c>
      <c r="P60" s="7">
        <f t="shared" si="5"/>
        <v>834</v>
      </c>
      <c r="Q60" s="65">
        <f t="shared" si="11"/>
        <v>0.0001415067208057128</v>
      </c>
      <c r="S60" s="66">
        <f t="shared" si="1"/>
        <v>0.004235530301526389</v>
      </c>
      <c r="T60" s="53">
        <f t="shared" si="6"/>
        <v>38</v>
      </c>
      <c r="V60" s="66">
        <f t="shared" si="7"/>
        <v>-0.0003933004542297869</v>
      </c>
      <c r="W60" s="53">
        <f t="shared" si="8"/>
        <v>29</v>
      </c>
      <c r="Y60" s="66">
        <f t="shared" si="9"/>
        <v>0.002925490263947362</v>
      </c>
      <c r="Z60" s="53">
        <f t="shared" si="10"/>
        <v>32</v>
      </c>
    </row>
    <row r="61" spans="1:26" ht="15">
      <c r="A61" s="52" t="s">
        <v>112</v>
      </c>
      <c r="B61" s="77">
        <v>576851</v>
      </c>
      <c r="C61" s="128">
        <v>576850</v>
      </c>
      <c r="D61" s="128">
        <v>584057</v>
      </c>
      <c r="E61" s="128">
        <v>7207</v>
      </c>
      <c r="F61" s="128">
        <v>-323</v>
      </c>
      <c r="G61" s="128">
        <v>19676</v>
      </c>
      <c r="H61" s="128">
        <v>19999</v>
      </c>
      <c r="I61" s="128">
        <v>7529</v>
      </c>
      <c r="J61" s="128">
        <v>838</v>
      </c>
      <c r="K61" s="128">
        <v>6691</v>
      </c>
      <c r="L61" s="54">
        <f>IF(K61&lt;=0,1,0)</f>
        <v>0</v>
      </c>
      <c r="M61" s="65">
        <f t="shared" si="3"/>
        <v>0.011599202565658316</v>
      </c>
      <c r="N61" s="54">
        <f t="shared" si="4"/>
        <v>19</v>
      </c>
      <c r="P61" s="7">
        <f t="shared" si="5"/>
        <v>1</v>
      </c>
      <c r="Q61" s="65">
        <f t="shared" si="11"/>
        <v>1.7335529167027823E-06</v>
      </c>
      <c r="S61" s="66">
        <f t="shared" si="1"/>
        <v>0.0014527173441969317</v>
      </c>
      <c r="T61" s="53">
        <f t="shared" si="6"/>
        <v>51</v>
      </c>
      <c r="V61" s="66">
        <f>F61/C61</f>
        <v>-0.0005599375920949987</v>
      </c>
      <c r="W61" s="53">
        <f t="shared" si="8"/>
        <v>30</v>
      </c>
      <c r="Y61" s="66">
        <f t="shared" si="9"/>
        <v>0.012493715870676953</v>
      </c>
      <c r="Z61" s="53">
        <f t="shared" si="10"/>
        <v>21</v>
      </c>
    </row>
    <row r="62" spans="1:19" ht="15">
      <c r="A62" s="52"/>
      <c r="B62" s="57"/>
      <c r="C62" s="128"/>
      <c r="D62" s="128"/>
      <c r="E62" s="128"/>
      <c r="F62" s="128"/>
      <c r="G62" s="128"/>
      <c r="H62" s="128"/>
      <c r="I62" s="128"/>
      <c r="J62" s="128"/>
      <c r="K62" s="128"/>
      <c r="L62" s="54">
        <f>SUM(L11:L61)</f>
        <v>26</v>
      </c>
      <c r="M62" s="7"/>
      <c r="S62" s="66"/>
    </row>
    <row r="63" spans="1:11" ht="15">
      <c r="A63" s="81" t="s">
        <v>1</v>
      </c>
      <c r="B63" s="73">
        <v>3285874</v>
      </c>
      <c r="C63" s="73">
        <v>3285874</v>
      </c>
      <c r="D63" s="139">
        <v>3205691</v>
      </c>
      <c r="E63" s="139">
        <v>-80183</v>
      </c>
      <c r="F63" s="139">
        <v>-48036</v>
      </c>
      <c r="G63" s="139">
        <v>61842</v>
      </c>
      <c r="H63" s="139">
        <v>109878</v>
      </c>
      <c r="I63" s="139">
        <v>-32147</v>
      </c>
      <c r="J63" s="139">
        <v>-32147</v>
      </c>
      <c r="K63" s="139" t="s">
        <v>10</v>
      </c>
    </row>
    <row r="64" spans="1:11" ht="15">
      <c r="A64" s="96" t="s">
        <v>120</v>
      </c>
      <c r="B64" s="96"/>
      <c r="C64" s="96"/>
      <c r="D64" s="96"/>
      <c r="E64" s="97"/>
      <c r="F64" s="97"/>
      <c r="G64" s="97"/>
      <c r="H64" s="97"/>
      <c r="I64" s="97"/>
      <c r="J64" s="97"/>
      <c r="K64" s="97"/>
    </row>
    <row r="65" spans="1:11" ht="15">
      <c r="A65" s="98" t="s">
        <v>121</v>
      </c>
      <c r="B65" s="98"/>
      <c r="C65" s="98"/>
      <c r="D65" s="98"/>
      <c r="E65" s="97"/>
      <c r="F65" s="97"/>
      <c r="G65" s="97"/>
      <c r="H65" s="97"/>
      <c r="I65" s="97"/>
      <c r="J65" s="97"/>
      <c r="K65" s="97"/>
    </row>
    <row r="66" spans="1:11" ht="15">
      <c r="A66" s="98" t="s">
        <v>122</v>
      </c>
      <c r="B66" s="98"/>
      <c r="C66" s="98"/>
      <c r="D66" s="98"/>
      <c r="E66" s="97"/>
      <c r="F66" s="97"/>
      <c r="G66" s="97"/>
      <c r="H66" s="97"/>
      <c r="I66" s="97"/>
      <c r="J66" s="97"/>
      <c r="K66" s="97"/>
    </row>
    <row r="67" spans="1:15" ht="15">
      <c r="A67" s="99" t="s">
        <v>123</v>
      </c>
      <c r="B67" s="100"/>
      <c r="C67" s="100"/>
      <c r="D67" s="100"/>
      <c r="E67" s="101"/>
      <c r="F67" s="101"/>
      <c r="G67" s="101"/>
      <c r="H67" s="101"/>
      <c r="I67" s="101"/>
      <c r="J67" s="101"/>
      <c r="K67" s="102"/>
      <c r="L67" s="5"/>
      <c r="M67" s="5"/>
      <c r="N67" s="5"/>
      <c r="O67" s="6"/>
    </row>
    <row r="68" spans="1:15" ht="15">
      <c r="A68" s="103" t="s">
        <v>15</v>
      </c>
      <c r="B68" s="104"/>
      <c r="C68" s="104"/>
      <c r="D68" s="104"/>
      <c r="E68" s="105"/>
      <c r="F68" s="105"/>
      <c r="G68" s="105"/>
      <c r="H68" s="105"/>
      <c r="I68" s="105"/>
      <c r="J68" s="105"/>
      <c r="K68" s="106"/>
      <c r="L68" s="5"/>
      <c r="M68" s="5"/>
      <c r="N68" s="5"/>
      <c r="O68" s="6"/>
    </row>
    <row r="69" spans="1:15" ht="15">
      <c r="A69" s="84" t="s">
        <v>129</v>
      </c>
      <c r="B69" s="85"/>
      <c r="C69" s="85"/>
      <c r="D69" s="85"/>
      <c r="E69" s="86"/>
      <c r="F69" s="86"/>
      <c r="G69" s="86"/>
      <c r="H69" s="86"/>
      <c r="I69" s="86"/>
      <c r="J69" s="86"/>
      <c r="K69" s="87"/>
      <c r="L69" s="5"/>
      <c r="M69" s="5"/>
      <c r="N69" s="5"/>
      <c r="O69" s="6"/>
    </row>
    <row r="70" spans="1:15" ht="15">
      <c r="A70" s="84" t="s">
        <v>16</v>
      </c>
      <c r="B70" s="85"/>
      <c r="C70" s="85"/>
      <c r="D70" s="85"/>
      <c r="E70" s="86"/>
      <c r="F70" s="86"/>
      <c r="G70" s="86"/>
      <c r="H70" s="86"/>
      <c r="I70" s="86"/>
      <c r="J70" s="86"/>
      <c r="K70" s="87"/>
      <c r="L70" s="5"/>
      <c r="M70" s="5"/>
      <c r="N70" s="5"/>
      <c r="O70" s="6"/>
    </row>
    <row r="71" spans="1:15" ht="15">
      <c r="A71" s="88" t="s">
        <v>130</v>
      </c>
      <c r="B71" s="89"/>
      <c r="C71" s="89"/>
      <c r="D71" s="89"/>
      <c r="E71" s="90"/>
      <c r="F71" s="90"/>
      <c r="G71" s="90"/>
      <c r="H71" s="90"/>
      <c r="I71" s="90"/>
      <c r="J71" s="90"/>
      <c r="K71" s="91"/>
      <c r="L71" s="5"/>
      <c r="M71" s="5"/>
      <c r="N71" s="5"/>
      <c r="O71" s="6"/>
    </row>
    <row r="72" spans="1:11" ht="15">
      <c r="A72" s="54"/>
      <c r="B72" s="54"/>
      <c r="C72" s="54"/>
      <c r="D72" s="54"/>
      <c r="E72" s="54"/>
      <c r="F72" s="54"/>
      <c r="G72" s="54"/>
      <c r="H72" s="54"/>
      <c r="I72" s="54"/>
      <c r="J72" s="54"/>
      <c r="K72" s="54"/>
    </row>
    <row r="73" spans="1:11" ht="15">
      <c r="A73" s="54"/>
      <c r="B73" s="54"/>
      <c r="C73" s="54"/>
      <c r="D73" s="54"/>
      <c r="E73" s="54"/>
      <c r="F73" s="54"/>
      <c r="G73" s="54"/>
      <c r="H73" s="54"/>
      <c r="I73" s="54"/>
      <c r="J73" s="54"/>
      <c r="K73" s="54"/>
    </row>
    <row r="74" spans="1:11" ht="15">
      <c r="A74" s="54"/>
      <c r="B74" s="54"/>
      <c r="C74" s="54"/>
      <c r="D74" s="54"/>
      <c r="E74" s="54"/>
      <c r="F74" s="54"/>
      <c r="G74" s="54"/>
      <c r="H74" s="54"/>
      <c r="I74" s="54"/>
      <c r="J74" s="54"/>
      <c r="K74" s="54"/>
    </row>
    <row r="75" spans="1:11" ht="15">
      <c r="A75" s="54"/>
      <c r="B75" s="54"/>
      <c r="C75" s="54"/>
      <c r="D75" s="54"/>
      <c r="E75" s="54"/>
      <c r="F75" s="54"/>
      <c r="G75" s="54"/>
      <c r="H75" s="54"/>
      <c r="I75" s="54"/>
      <c r="J75" s="54"/>
      <c r="K75" s="54"/>
    </row>
    <row r="76" spans="1:11" ht="15">
      <c r="A76" s="54"/>
      <c r="B76" s="54"/>
      <c r="C76" s="54"/>
      <c r="D76" s="54"/>
      <c r="E76" s="54"/>
      <c r="F76" s="54"/>
      <c r="G76" s="54"/>
      <c r="H76" s="54"/>
      <c r="I76" s="54"/>
      <c r="J76" s="54"/>
      <c r="K76" s="54"/>
    </row>
    <row r="77" spans="1:11" ht="15">
      <c r="A77" s="54"/>
      <c r="B77" s="54"/>
      <c r="C77" s="54"/>
      <c r="D77" s="54"/>
      <c r="E77" s="54"/>
      <c r="F77" s="54"/>
      <c r="G77" s="54"/>
      <c r="H77" s="54"/>
      <c r="I77" s="54"/>
      <c r="J77" s="54"/>
      <c r="K77" s="54"/>
    </row>
    <row r="78" spans="1:11" ht="15">
      <c r="A78" s="54"/>
      <c r="B78" s="54"/>
      <c r="C78" s="54"/>
      <c r="D78" s="54"/>
      <c r="E78" s="54"/>
      <c r="F78" s="54"/>
      <c r="G78" s="54"/>
      <c r="H78" s="54"/>
      <c r="I78" s="54"/>
      <c r="J78" s="54"/>
      <c r="K78" s="54"/>
    </row>
    <row r="79" spans="1:11" ht="15">
      <c r="A79" s="54"/>
      <c r="B79" s="54"/>
      <c r="C79" s="54"/>
      <c r="D79" s="54"/>
      <c r="E79" s="54"/>
      <c r="F79" s="54"/>
      <c r="G79" s="54"/>
      <c r="H79" s="54"/>
      <c r="I79" s="54"/>
      <c r="J79" s="54"/>
      <c r="K79" s="54"/>
    </row>
    <row r="80" spans="1:11" ht="15">
      <c r="A80" s="54"/>
      <c r="B80" s="54"/>
      <c r="C80" s="54"/>
      <c r="D80" s="54"/>
      <c r="E80" s="54"/>
      <c r="F80" s="54"/>
      <c r="G80" s="54"/>
      <c r="H80" s="54"/>
      <c r="I80" s="54"/>
      <c r="J80" s="54"/>
      <c r="K80" s="54"/>
    </row>
    <row r="81" spans="1:11" ht="15">
      <c r="A81" s="54"/>
      <c r="B81" s="54"/>
      <c r="C81" s="54"/>
      <c r="D81" s="54"/>
      <c r="E81" s="54"/>
      <c r="F81" s="54"/>
      <c r="G81" s="54"/>
      <c r="H81" s="54"/>
      <c r="I81" s="54"/>
      <c r="J81" s="54"/>
      <c r="K81" s="54"/>
    </row>
    <row r="82" spans="1:11" ht="15">
      <c r="A82" s="54"/>
      <c r="B82" s="54"/>
      <c r="C82" s="54"/>
      <c r="D82" s="54"/>
      <c r="E82" s="54"/>
      <c r="F82" s="54"/>
      <c r="G82" s="54"/>
      <c r="H82" s="54"/>
      <c r="I82" s="54"/>
      <c r="J82" s="54"/>
      <c r="K82" s="54"/>
    </row>
  </sheetData>
  <sheetProtection/>
  <mergeCells count="20">
    <mergeCell ref="A68:K68"/>
    <mergeCell ref="A69:K69"/>
    <mergeCell ref="A1:K1"/>
    <mergeCell ref="A2:K2"/>
    <mergeCell ref="A3:A5"/>
    <mergeCell ref="E3:K3"/>
    <mergeCell ref="C4:C5"/>
    <mergeCell ref="E4:E5"/>
    <mergeCell ref="F4:H4"/>
    <mergeCell ref="I4:K4"/>
    <mergeCell ref="A70:K70"/>
    <mergeCell ref="A71:K71"/>
    <mergeCell ref="L9:N9"/>
    <mergeCell ref="P9:Q9"/>
    <mergeCell ref="S9:T9"/>
    <mergeCell ref="V9:W9"/>
    <mergeCell ref="A64:K64"/>
    <mergeCell ref="A65:K65"/>
    <mergeCell ref="A66:K66"/>
    <mergeCell ref="A67:K6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67"/>
  <sheetViews>
    <sheetView zoomScale="90" zoomScaleNormal="90" zoomScalePageLayoutView="0" workbookViewId="0" topLeftCell="A1">
      <pane ySplit="10" topLeftCell="A11" activePane="bottomLeft" state="frozen"/>
      <selection pane="topLeft" activeCell="A1" sqref="A1"/>
      <selection pane="bottomLeft" activeCell="K25" sqref="K25"/>
    </sheetView>
  </sheetViews>
  <sheetFormatPr defaultColWidth="9.140625" defaultRowHeight="15"/>
  <cols>
    <col min="1" max="2" width="28.57421875" style="54" customWidth="1"/>
    <col min="3" max="5" width="15.421875" style="54" customWidth="1"/>
    <col min="6" max="7" width="16.00390625" style="54" customWidth="1"/>
    <col min="8" max="8" width="9.140625" style="2" customWidth="1"/>
    <col min="9" max="9" width="11.00390625" style="2" bestFit="1" customWidth="1"/>
    <col min="10" max="12" width="9.140625" style="2" customWidth="1"/>
    <col min="13" max="13" width="11.00390625" style="2" bestFit="1" customWidth="1"/>
    <col min="14" max="16384" width="9.140625" style="2" customWidth="1"/>
  </cols>
  <sheetData>
    <row r="1" spans="1:7" ht="12" customHeight="1">
      <c r="A1" s="134" t="s">
        <v>2</v>
      </c>
      <c r="B1" s="134"/>
      <c r="C1" s="134"/>
      <c r="D1" s="134"/>
      <c r="E1" s="134"/>
      <c r="F1" s="134"/>
      <c r="G1" s="123"/>
    </row>
    <row r="2" spans="1:7" ht="25.5" customHeight="1">
      <c r="A2" s="135" t="s">
        <v>124</v>
      </c>
      <c r="B2" s="136"/>
      <c r="C2" s="136"/>
      <c r="D2" s="136"/>
      <c r="E2" s="136"/>
      <c r="F2" s="136"/>
      <c r="G2" s="137"/>
    </row>
    <row r="3" spans="1:7" s="15" customFormat="1" ht="15" customHeight="1">
      <c r="A3" s="117" t="s">
        <v>3</v>
      </c>
      <c r="B3" s="71"/>
      <c r="C3" s="115" t="s">
        <v>61</v>
      </c>
      <c r="D3" s="131" t="s">
        <v>32</v>
      </c>
      <c r="E3" s="132"/>
      <c r="F3" s="132"/>
      <c r="G3" s="133"/>
    </row>
    <row r="4" spans="1:7" s="4" customFormat="1" ht="25.5" customHeight="1">
      <c r="A4" s="116"/>
      <c r="B4" s="69" t="s">
        <v>17</v>
      </c>
      <c r="C4" s="116"/>
      <c r="D4" s="130">
        <v>2020</v>
      </c>
      <c r="E4" s="130">
        <v>2021</v>
      </c>
      <c r="F4" s="130">
        <v>2022</v>
      </c>
      <c r="G4" s="125">
        <v>2023</v>
      </c>
    </row>
    <row r="5" spans="1:14" ht="15">
      <c r="A5" s="55" t="s">
        <v>0</v>
      </c>
      <c r="B5" s="77">
        <v>331449281</v>
      </c>
      <c r="C5" s="127">
        <v>331464948</v>
      </c>
      <c r="D5" s="127">
        <v>331526933</v>
      </c>
      <c r="E5" s="127">
        <v>332048977</v>
      </c>
      <c r="F5" s="127">
        <v>333271411</v>
      </c>
      <c r="G5" s="127">
        <v>334914895</v>
      </c>
      <c r="H5" s="16"/>
      <c r="I5" s="7">
        <f>G5-C5</f>
        <v>3449947</v>
      </c>
      <c r="J5" s="20">
        <f>I5/C5</f>
        <v>0.010408180475239873</v>
      </c>
      <c r="M5" s="7">
        <f>G5-F5</f>
        <v>1643484</v>
      </c>
      <c r="N5" s="65">
        <f>M5/E5</f>
        <v>0.004949522853069955</v>
      </c>
    </row>
    <row r="6" spans="1:14" ht="15">
      <c r="A6" s="56" t="s">
        <v>11</v>
      </c>
      <c r="B6" s="77">
        <v>57609148</v>
      </c>
      <c r="C6" s="128">
        <v>57614141</v>
      </c>
      <c r="D6" s="128">
        <v>57430477</v>
      </c>
      <c r="E6" s="128">
        <v>57243423</v>
      </c>
      <c r="F6" s="128">
        <v>57026847</v>
      </c>
      <c r="G6" s="128">
        <v>56983517</v>
      </c>
      <c r="I6" s="7">
        <f aca="true" t="shared" si="0" ref="I6:I60">G6-C6</f>
        <v>-630624</v>
      </c>
      <c r="J6" s="65">
        <f aca="true" t="shared" si="1" ref="J5:J36">I6/C6</f>
        <v>-0.010945646139200444</v>
      </c>
      <c r="M6" s="7">
        <f aca="true" t="shared" si="2" ref="M6:M60">G6-F6</f>
        <v>-43330</v>
      </c>
      <c r="N6" s="65"/>
    </row>
    <row r="7" spans="1:14" ht="15">
      <c r="A7" s="56" t="s">
        <v>12</v>
      </c>
      <c r="B7" s="77">
        <v>68985454</v>
      </c>
      <c r="C7" s="128">
        <v>68987296</v>
      </c>
      <c r="D7" s="128">
        <v>68969794</v>
      </c>
      <c r="E7" s="128">
        <v>68850246</v>
      </c>
      <c r="F7" s="128">
        <v>68783028</v>
      </c>
      <c r="G7" s="128">
        <v>68909283</v>
      </c>
      <c r="I7" s="7">
        <f t="shared" si="0"/>
        <v>-78013</v>
      </c>
      <c r="J7" s="65">
        <f t="shared" si="1"/>
        <v>-0.0011308313924929018</v>
      </c>
      <c r="M7" s="7">
        <f t="shared" si="2"/>
        <v>126255</v>
      </c>
      <c r="N7" s="65"/>
    </row>
    <row r="8" spans="1:14" ht="15">
      <c r="A8" s="56" t="s">
        <v>13</v>
      </c>
      <c r="B8" s="77">
        <v>126266107</v>
      </c>
      <c r="C8" s="128">
        <v>126268529</v>
      </c>
      <c r="D8" s="128">
        <v>126465281</v>
      </c>
      <c r="E8" s="128">
        <v>127353282</v>
      </c>
      <c r="F8" s="128">
        <v>128702030</v>
      </c>
      <c r="G8" s="128">
        <v>130125290</v>
      </c>
      <c r="I8" s="7">
        <f t="shared" si="0"/>
        <v>3856761</v>
      </c>
      <c r="J8" s="65">
        <f t="shared" si="1"/>
        <v>0.030544119192201884</v>
      </c>
      <c r="M8" s="7">
        <f t="shared" si="2"/>
        <v>1423260</v>
      </c>
      <c r="N8" s="65"/>
    </row>
    <row r="9" spans="1:14" ht="15">
      <c r="A9" s="58" t="s">
        <v>14</v>
      </c>
      <c r="B9" s="77">
        <v>78588572</v>
      </c>
      <c r="C9" s="129">
        <v>78594982</v>
      </c>
      <c r="D9" s="129">
        <v>78661381</v>
      </c>
      <c r="E9" s="129">
        <v>78602026</v>
      </c>
      <c r="F9" s="129">
        <v>78759506</v>
      </c>
      <c r="G9" s="129">
        <v>78896805</v>
      </c>
      <c r="I9" s="7">
        <f t="shared" si="0"/>
        <v>301823</v>
      </c>
      <c r="J9" s="65">
        <f t="shared" si="1"/>
        <v>0.003840232446392061</v>
      </c>
      <c r="M9" s="7">
        <f t="shared" si="2"/>
        <v>137299</v>
      </c>
      <c r="N9" s="65"/>
    </row>
    <row r="10" spans="1:13" ht="15">
      <c r="A10" s="52" t="s">
        <v>62</v>
      </c>
      <c r="B10" s="77">
        <v>5024279</v>
      </c>
      <c r="C10" s="128">
        <v>5024294</v>
      </c>
      <c r="D10" s="128">
        <v>5031864</v>
      </c>
      <c r="E10" s="128">
        <v>5050380</v>
      </c>
      <c r="F10" s="128">
        <v>5073903</v>
      </c>
      <c r="G10" s="128">
        <v>5108468</v>
      </c>
      <c r="I10" s="7">
        <f t="shared" si="0"/>
        <v>84174</v>
      </c>
      <c r="J10" s="65">
        <f t="shared" si="1"/>
        <v>0.016753398586945748</v>
      </c>
      <c r="K10" s="2">
        <f>RANK(J10,$J$10:$J$60,0)</f>
        <v>19</v>
      </c>
      <c r="M10" s="7">
        <f t="shared" si="2"/>
        <v>34565</v>
      </c>
    </row>
    <row r="11" spans="1:13" ht="15">
      <c r="A11" s="52" t="s">
        <v>63</v>
      </c>
      <c r="B11" s="77">
        <v>733391</v>
      </c>
      <c r="C11" s="128">
        <v>733374</v>
      </c>
      <c r="D11" s="128">
        <v>732964</v>
      </c>
      <c r="E11" s="128">
        <v>734923</v>
      </c>
      <c r="F11" s="128">
        <v>733276</v>
      </c>
      <c r="G11" s="128">
        <v>733406</v>
      </c>
      <c r="I11" s="7">
        <f t="shared" si="0"/>
        <v>32</v>
      </c>
      <c r="J11" s="65">
        <f t="shared" si="1"/>
        <v>4.363394393583629E-05</v>
      </c>
      <c r="K11" s="2">
        <f aca="true" t="shared" si="3" ref="K11:K60">RANK(J11,$J$10:$J$60,0)</f>
        <v>36</v>
      </c>
      <c r="M11" s="7">
        <f t="shared" si="2"/>
        <v>130</v>
      </c>
    </row>
    <row r="12" spans="1:13" ht="15">
      <c r="A12" s="52" t="s">
        <v>64</v>
      </c>
      <c r="B12" s="77">
        <v>7151502</v>
      </c>
      <c r="C12" s="128">
        <v>7157902</v>
      </c>
      <c r="D12" s="128">
        <v>7186683</v>
      </c>
      <c r="E12" s="128">
        <v>7272487</v>
      </c>
      <c r="F12" s="128">
        <v>7365684</v>
      </c>
      <c r="G12" s="128">
        <v>7431344</v>
      </c>
      <c r="I12" s="7">
        <f t="shared" si="0"/>
        <v>273442</v>
      </c>
      <c r="J12" s="65">
        <f t="shared" si="1"/>
        <v>0.038201417119150274</v>
      </c>
      <c r="K12" s="2">
        <f t="shared" si="3"/>
        <v>8</v>
      </c>
      <c r="M12" s="7">
        <f t="shared" si="2"/>
        <v>65660</v>
      </c>
    </row>
    <row r="13" spans="1:13" ht="15">
      <c r="A13" s="52" t="s">
        <v>65</v>
      </c>
      <c r="B13" s="77">
        <v>3011524</v>
      </c>
      <c r="C13" s="128">
        <v>3011490</v>
      </c>
      <c r="D13" s="128">
        <v>3014348</v>
      </c>
      <c r="E13" s="128">
        <v>3028443</v>
      </c>
      <c r="F13" s="128">
        <v>3046404</v>
      </c>
      <c r="G13" s="128">
        <v>3067732</v>
      </c>
      <c r="I13" s="7">
        <f t="shared" si="0"/>
        <v>56242</v>
      </c>
      <c r="J13" s="65">
        <f t="shared" si="1"/>
        <v>0.018675805000182635</v>
      </c>
      <c r="K13" s="2">
        <f t="shared" si="3"/>
        <v>16</v>
      </c>
      <c r="M13" s="7">
        <f t="shared" si="2"/>
        <v>21328</v>
      </c>
    </row>
    <row r="14" spans="1:13" ht="15">
      <c r="A14" s="52" t="s">
        <v>66</v>
      </c>
      <c r="B14" s="77">
        <v>39538223</v>
      </c>
      <c r="C14" s="128">
        <v>39538212</v>
      </c>
      <c r="D14" s="128">
        <v>39503200</v>
      </c>
      <c r="E14" s="128">
        <v>39145060</v>
      </c>
      <c r="F14" s="128">
        <v>39040616</v>
      </c>
      <c r="G14" s="128">
        <v>38965193</v>
      </c>
      <c r="I14" s="7">
        <f t="shared" si="0"/>
        <v>-573019</v>
      </c>
      <c r="J14" s="65">
        <f t="shared" si="1"/>
        <v>-0.014492789911693529</v>
      </c>
      <c r="K14" s="2">
        <f t="shared" si="3"/>
        <v>47</v>
      </c>
      <c r="M14" s="7">
        <f t="shared" si="2"/>
        <v>-75423</v>
      </c>
    </row>
    <row r="15" spans="1:13" ht="15">
      <c r="A15" s="52" t="s">
        <v>67</v>
      </c>
      <c r="B15" s="77">
        <v>5773714</v>
      </c>
      <c r="C15" s="128">
        <v>5773707</v>
      </c>
      <c r="D15" s="128">
        <v>5785219</v>
      </c>
      <c r="E15" s="128">
        <v>5811596</v>
      </c>
      <c r="F15" s="128">
        <v>5841039</v>
      </c>
      <c r="G15" s="128">
        <v>5877610</v>
      </c>
      <c r="I15" s="7">
        <f t="shared" si="0"/>
        <v>103903</v>
      </c>
      <c r="J15" s="65">
        <f t="shared" si="1"/>
        <v>0.017995890681671237</v>
      </c>
      <c r="K15" s="2">
        <f t="shared" si="3"/>
        <v>17</v>
      </c>
      <c r="M15" s="7">
        <f t="shared" si="2"/>
        <v>36571</v>
      </c>
    </row>
    <row r="16" spans="1:13" ht="15">
      <c r="A16" s="52" t="s">
        <v>68</v>
      </c>
      <c r="B16" s="77">
        <v>3605944</v>
      </c>
      <c r="C16" s="128">
        <v>3605912</v>
      </c>
      <c r="D16" s="128">
        <v>3577586</v>
      </c>
      <c r="E16" s="128">
        <v>3603691</v>
      </c>
      <c r="F16" s="128">
        <v>3608706</v>
      </c>
      <c r="G16" s="128">
        <v>3617176</v>
      </c>
      <c r="I16" s="7">
        <f t="shared" si="0"/>
        <v>11264</v>
      </c>
      <c r="J16" s="65">
        <f t="shared" si="1"/>
        <v>0.0031237589824710085</v>
      </c>
      <c r="K16" s="2">
        <f t="shared" si="3"/>
        <v>31</v>
      </c>
      <c r="M16" s="7">
        <f t="shared" si="2"/>
        <v>8470</v>
      </c>
    </row>
    <row r="17" spans="1:13" ht="15">
      <c r="A17" s="52" t="s">
        <v>69</v>
      </c>
      <c r="B17" s="77">
        <v>989948</v>
      </c>
      <c r="C17" s="128">
        <v>989946</v>
      </c>
      <c r="D17" s="128">
        <v>991862</v>
      </c>
      <c r="E17" s="128">
        <v>1004881</v>
      </c>
      <c r="F17" s="128">
        <v>1019459</v>
      </c>
      <c r="G17" s="128">
        <v>1031890</v>
      </c>
      <c r="I17" s="7">
        <f t="shared" si="0"/>
        <v>41944</v>
      </c>
      <c r="J17" s="65">
        <f t="shared" si="1"/>
        <v>0.04236998785792356</v>
      </c>
      <c r="K17" s="2">
        <f t="shared" si="3"/>
        <v>7</v>
      </c>
      <c r="M17" s="7">
        <f t="shared" si="2"/>
        <v>12431</v>
      </c>
    </row>
    <row r="18" spans="1:13" ht="15">
      <c r="A18" s="52" t="s">
        <v>70</v>
      </c>
      <c r="B18" s="77">
        <v>689545</v>
      </c>
      <c r="C18" s="128">
        <v>689548</v>
      </c>
      <c r="D18" s="128">
        <v>670839</v>
      </c>
      <c r="E18" s="128">
        <v>669037</v>
      </c>
      <c r="F18" s="128">
        <v>670949</v>
      </c>
      <c r="G18" s="128">
        <v>678972</v>
      </c>
      <c r="I18" s="7">
        <f t="shared" si="0"/>
        <v>-10576</v>
      </c>
      <c r="J18" s="65">
        <f t="shared" si="1"/>
        <v>-0.015337583460469756</v>
      </c>
      <c r="K18" s="2">
        <f t="shared" si="3"/>
        <v>48</v>
      </c>
      <c r="M18" s="7">
        <f t="shared" si="2"/>
        <v>8023</v>
      </c>
    </row>
    <row r="19" spans="1:13" ht="15">
      <c r="A19" s="52" t="s">
        <v>71</v>
      </c>
      <c r="B19" s="77">
        <v>21538187</v>
      </c>
      <c r="C19" s="128">
        <v>21538216</v>
      </c>
      <c r="D19" s="128">
        <v>21591299</v>
      </c>
      <c r="E19" s="128">
        <v>21830708</v>
      </c>
      <c r="F19" s="128">
        <v>22245521</v>
      </c>
      <c r="G19" s="128">
        <v>22610726</v>
      </c>
      <c r="I19" s="7">
        <f t="shared" si="0"/>
        <v>1072510</v>
      </c>
      <c r="J19" s="65">
        <f t="shared" si="1"/>
        <v>0.04979567481355002</v>
      </c>
      <c r="K19" s="2">
        <f t="shared" si="3"/>
        <v>3</v>
      </c>
      <c r="M19" s="7">
        <f t="shared" si="2"/>
        <v>365205</v>
      </c>
    </row>
    <row r="20" spans="1:13" ht="15">
      <c r="A20" s="52" t="s">
        <v>72</v>
      </c>
      <c r="B20" s="77">
        <v>10711908</v>
      </c>
      <c r="C20" s="128">
        <v>10713771</v>
      </c>
      <c r="D20" s="128">
        <v>10732390</v>
      </c>
      <c r="E20" s="128">
        <v>10790385</v>
      </c>
      <c r="F20" s="128">
        <v>10913150</v>
      </c>
      <c r="G20" s="128">
        <v>11029227</v>
      </c>
      <c r="I20" s="7">
        <f t="shared" si="0"/>
        <v>315456</v>
      </c>
      <c r="J20" s="65">
        <f t="shared" si="1"/>
        <v>0.02944397448853443</v>
      </c>
      <c r="K20" s="2">
        <f t="shared" si="3"/>
        <v>12</v>
      </c>
      <c r="M20" s="7">
        <f t="shared" si="2"/>
        <v>116077</v>
      </c>
    </row>
    <row r="21" spans="1:13" ht="15">
      <c r="A21" s="52" t="s">
        <v>73</v>
      </c>
      <c r="B21" s="77">
        <v>1455271</v>
      </c>
      <c r="C21" s="128">
        <v>1455274</v>
      </c>
      <c r="D21" s="128">
        <v>1451181</v>
      </c>
      <c r="E21" s="128">
        <v>1446745</v>
      </c>
      <c r="F21" s="128">
        <v>1439399</v>
      </c>
      <c r="G21" s="128">
        <v>1435138</v>
      </c>
      <c r="I21" s="7">
        <f t="shared" si="0"/>
        <v>-20136</v>
      </c>
      <c r="J21" s="65">
        <f t="shared" si="1"/>
        <v>-0.013836569608197494</v>
      </c>
      <c r="K21" s="2">
        <f t="shared" si="3"/>
        <v>46</v>
      </c>
      <c r="M21" s="7">
        <f t="shared" si="2"/>
        <v>-4261</v>
      </c>
    </row>
    <row r="22" spans="1:13" ht="15">
      <c r="A22" s="52" t="s">
        <v>74</v>
      </c>
      <c r="B22" s="77">
        <v>1839106</v>
      </c>
      <c r="C22" s="128">
        <v>1839117</v>
      </c>
      <c r="D22" s="128">
        <v>1849339</v>
      </c>
      <c r="E22" s="128">
        <v>1904537</v>
      </c>
      <c r="F22" s="128">
        <v>1938996</v>
      </c>
      <c r="G22" s="128">
        <v>1964726</v>
      </c>
      <c r="I22" s="7">
        <f t="shared" si="0"/>
        <v>125609</v>
      </c>
      <c r="J22" s="65">
        <f t="shared" si="1"/>
        <v>0.06829853674344807</v>
      </c>
      <c r="K22" s="2">
        <f t="shared" si="3"/>
        <v>1</v>
      </c>
      <c r="M22" s="7">
        <f t="shared" si="2"/>
        <v>25730</v>
      </c>
    </row>
    <row r="23" spans="1:13" ht="15">
      <c r="A23" s="52" t="s">
        <v>75</v>
      </c>
      <c r="B23" s="77">
        <v>12812508</v>
      </c>
      <c r="C23" s="128">
        <v>12813469</v>
      </c>
      <c r="D23" s="128">
        <v>12790357</v>
      </c>
      <c r="E23" s="128">
        <v>12690341</v>
      </c>
      <c r="F23" s="128">
        <v>12582515</v>
      </c>
      <c r="G23" s="128">
        <v>12549689</v>
      </c>
      <c r="I23" s="7">
        <f t="shared" si="0"/>
        <v>-263780</v>
      </c>
      <c r="J23" s="65">
        <f t="shared" si="1"/>
        <v>-0.020586150401581335</v>
      </c>
      <c r="K23" s="2">
        <f t="shared" si="3"/>
        <v>50</v>
      </c>
      <c r="M23" s="7">
        <f t="shared" si="2"/>
        <v>-32826</v>
      </c>
    </row>
    <row r="24" spans="1:13" ht="15">
      <c r="A24" s="52" t="s">
        <v>76</v>
      </c>
      <c r="B24" s="77">
        <v>6785528</v>
      </c>
      <c r="C24" s="128">
        <v>6785442</v>
      </c>
      <c r="D24" s="128">
        <v>6789098</v>
      </c>
      <c r="E24" s="128">
        <v>6813798</v>
      </c>
      <c r="F24" s="128">
        <v>6832274</v>
      </c>
      <c r="G24" s="128">
        <v>6862199</v>
      </c>
      <c r="I24" s="7">
        <f t="shared" si="0"/>
        <v>76757</v>
      </c>
      <c r="J24" s="65">
        <f t="shared" si="1"/>
        <v>0.011312011804094708</v>
      </c>
      <c r="K24" s="2">
        <f t="shared" si="3"/>
        <v>22</v>
      </c>
      <c r="M24" s="7">
        <f t="shared" si="2"/>
        <v>29925</v>
      </c>
    </row>
    <row r="25" spans="1:14" ht="15">
      <c r="A25" s="82" t="s">
        <v>77</v>
      </c>
      <c r="B25" s="77">
        <v>3190369</v>
      </c>
      <c r="C25" s="128">
        <v>3190427</v>
      </c>
      <c r="D25" s="128">
        <v>3190904</v>
      </c>
      <c r="E25" s="128">
        <v>3197944</v>
      </c>
      <c r="F25" s="128">
        <v>3199693</v>
      </c>
      <c r="G25" s="128">
        <v>3207004</v>
      </c>
      <c r="H25" s="7"/>
      <c r="I25" s="7">
        <f t="shared" si="0"/>
        <v>16577</v>
      </c>
      <c r="J25" s="65">
        <f>I25/C25</f>
        <v>0.005195856228649018</v>
      </c>
      <c r="K25" s="2">
        <f>RANK(J25,$J$10:$J$60,0)</f>
        <v>29</v>
      </c>
      <c r="M25" s="83">
        <f t="shared" si="2"/>
        <v>7311</v>
      </c>
      <c r="N25" s="65">
        <f>M25/E25</f>
        <v>0.002286156355458382</v>
      </c>
    </row>
    <row r="26" spans="1:13" ht="15">
      <c r="A26" s="52" t="s">
        <v>78</v>
      </c>
      <c r="B26" s="77">
        <v>2937880</v>
      </c>
      <c r="C26" s="128">
        <v>2937835</v>
      </c>
      <c r="D26" s="128">
        <v>2938124</v>
      </c>
      <c r="E26" s="128">
        <v>2937946</v>
      </c>
      <c r="F26" s="128">
        <v>2936716</v>
      </c>
      <c r="G26" s="128">
        <v>2940546</v>
      </c>
      <c r="H26" s="16"/>
      <c r="I26" s="7">
        <f t="shared" si="0"/>
        <v>2711</v>
      </c>
      <c r="J26" s="65">
        <f t="shared" si="1"/>
        <v>0.0009227883798783799</v>
      </c>
      <c r="K26" s="2">
        <f t="shared" si="3"/>
        <v>33</v>
      </c>
      <c r="M26" s="7">
        <f t="shared" si="2"/>
        <v>3830</v>
      </c>
    </row>
    <row r="27" spans="1:13" ht="15">
      <c r="A27" s="52" t="s">
        <v>79</v>
      </c>
      <c r="B27" s="77">
        <v>4505836</v>
      </c>
      <c r="C27" s="128">
        <v>4506297</v>
      </c>
      <c r="D27" s="128">
        <v>4508155</v>
      </c>
      <c r="E27" s="128">
        <v>4507600</v>
      </c>
      <c r="F27" s="128">
        <v>4511563</v>
      </c>
      <c r="G27" s="128">
        <v>4526154</v>
      </c>
      <c r="I27" s="7">
        <f t="shared" si="0"/>
        <v>19857</v>
      </c>
      <c r="J27" s="65">
        <f t="shared" si="1"/>
        <v>0.004406500503628589</v>
      </c>
      <c r="K27" s="2">
        <f t="shared" si="3"/>
        <v>30</v>
      </c>
      <c r="M27" s="7">
        <f t="shared" si="2"/>
        <v>14591</v>
      </c>
    </row>
    <row r="28" spans="1:13" ht="15">
      <c r="A28" s="52" t="s">
        <v>80</v>
      </c>
      <c r="B28" s="77">
        <v>4657757</v>
      </c>
      <c r="C28" s="128">
        <v>4657785</v>
      </c>
      <c r="D28" s="128">
        <v>4652022</v>
      </c>
      <c r="E28" s="128">
        <v>4627047</v>
      </c>
      <c r="F28" s="128">
        <v>4588023</v>
      </c>
      <c r="G28" s="128">
        <v>4573749</v>
      </c>
      <c r="I28" s="7">
        <f t="shared" si="0"/>
        <v>-84036</v>
      </c>
      <c r="J28" s="65">
        <f t="shared" si="1"/>
        <v>-0.018042052177161462</v>
      </c>
      <c r="K28" s="2">
        <f t="shared" si="3"/>
        <v>49</v>
      </c>
      <c r="M28" s="7">
        <f t="shared" si="2"/>
        <v>-14274</v>
      </c>
    </row>
    <row r="29" spans="1:13" ht="15">
      <c r="A29" s="52" t="s">
        <v>81</v>
      </c>
      <c r="B29" s="77">
        <v>1362359</v>
      </c>
      <c r="C29" s="128">
        <v>1363177</v>
      </c>
      <c r="D29" s="128">
        <v>1364517</v>
      </c>
      <c r="E29" s="128">
        <v>1378787</v>
      </c>
      <c r="F29" s="128">
        <v>1389338</v>
      </c>
      <c r="G29" s="128">
        <v>1395722</v>
      </c>
      <c r="I29" s="7">
        <f t="shared" si="0"/>
        <v>32545</v>
      </c>
      <c r="J29" s="65">
        <f t="shared" si="1"/>
        <v>0.023874375814732788</v>
      </c>
      <c r="K29" s="2">
        <f t="shared" si="3"/>
        <v>14</v>
      </c>
      <c r="M29" s="7">
        <f t="shared" si="2"/>
        <v>6384</v>
      </c>
    </row>
    <row r="30" spans="1:13" ht="15">
      <c r="A30" s="52" t="s">
        <v>82</v>
      </c>
      <c r="B30" s="77">
        <v>6177224</v>
      </c>
      <c r="C30" s="128">
        <v>6177253</v>
      </c>
      <c r="D30" s="128">
        <v>6173689</v>
      </c>
      <c r="E30" s="128">
        <v>6175045</v>
      </c>
      <c r="F30" s="128">
        <v>6163981</v>
      </c>
      <c r="G30" s="128">
        <v>6180253</v>
      </c>
      <c r="I30" s="7">
        <f t="shared" si="0"/>
        <v>3000</v>
      </c>
      <c r="J30" s="65">
        <f t="shared" si="1"/>
        <v>0.00048565276507211215</v>
      </c>
      <c r="K30" s="2">
        <f t="shared" si="3"/>
        <v>34</v>
      </c>
      <c r="M30" s="7">
        <f t="shared" si="2"/>
        <v>16272</v>
      </c>
    </row>
    <row r="31" spans="1:13" ht="15">
      <c r="A31" s="52" t="s">
        <v>83</v>
      </c>
      <c r="B31" s="77">
        <v>7029917</v>
      </c>
      <c r="C31" s="128">
        <v>7032933</v>
      </c>
      <c r="D31" s="128">
        <v>6997713</v>
      </c>
      <c r="E31" s="128">
        <v>6991951</v>
      </c>
      <c r="F31" s="128">
        <v>6982740</v>
      </c>
      <c r="G31" s="128">
        <v>7001399</v>
      </c>
      <c r="I31" s="7">
        <f t="shared" si="0"/>
        <v>-31534</v>
      </c>
      <c r="J31" s="65">
        <f t="shared" si="1"/>
        <v>-0.004483762322206112</v>
      </c>
      <c r="K31" s="2">
        <f t="shared" si="3"/>
        <v>43</v>
      </c>
      <c r="M31" s="7">
        <f t="shared" si="2"/>
        <v>18659</v>
      </c>
    </row>
    <row r="32" spans="1:13" ht="15">
      <c r="A32" s="52" t="s">
        <v>84</v>
      </c>
      <c r="B32" s="77">
        <v>10077331</v>
      </c>
      <c r="C32" s="128">
        <v>10077674</v>
      </c>
      <c r="D32" s="128">
        <v>10070627</v>
      </c>
      <c r="E32" s="128">
        <v>10038117</v>
      </c>
      <c r="F32" s="128">
        <v>10033281</v>
      </c>
      <c r="G32" s="128">
        <v>10037261</v>
      </c>
      <c r="I32" s="7">
        <f t="shared" si="0"/>
        <v>-40413</v>
      </c>
      <c r="J32" s="65">
        <f t="shared" si="1"/>
        <v>-0.004010151548859389</v>
      </c>
      <c r="K32" s="2">
        <f t="shared" si="3"/>
        <v>42</v>
      </c>
      <c r="M32" s="7">
        <f t="shared" si="2"/>
        <v>3980</v>
      </c>
    </row>
    <row r="33" spans="1:13" ht="15">
      <c r="A33" s="52" t="s">
        <v>85</v>
      </c>
      <c r="B33" s="77">
        <v>5706494</v>
      </c>
      <c r="C33" s="128">
        <v>5706804</v>
      </c>
      <c r="D33" s="128">
        <v>5710578</v>
      </c>
      <c r="E33" s="128">
        <v>5717968</v>
      </c>
      <c r="F33" s="128">
        <v>5714300</v>
      </c>
      <c r="G33" s="128">
        <v>5737915</v>
      </c>
      <c r="I33" s="7">
        <f t="shared" si="0"/>
        <v>31111</v>
      </c>
      <c r="J33" s="65">
        <f t="shared" si="1"/>
        <v>0.005451562731083808</v>
      </c>
      <c r="K33" s="2">
        <f t="shared" si="3"/>
        <v>28</v>
      </c>
      <c r="M33" s="7">
        <f t="shared" si="2"/>
        <v>23615</v>
      </c>
    </row>
    <row r="34" spans="1:13" ht="15">
      <c r="A34" s="52" t="s">
        <v>86</v>
      </c>
      <c r="B34" s="77">
        <v>2961279</v>
      </c>
      <c r="C34" s="128">
        <v>2961306</v>
      </c>
      <c r="D34" s="128">
        <v>2958409</v>
      </c>
      <c r="E34" s="128">
        <v>2949582</v>
      </c>
      <c r="F34" s="128">
        <v>2938928</v>
      </c>
      <c r="G34" s="128">
        <v>2939690</v>
      </c>
      <c r="I34" s="7">
        <f t="shared" si="0"/>
        <v>-21616</v>
      </c>
      <c r="J34" s="65">
        <f t="shared" si="1"/>
        <v>-0.007299482052851005</v>
      </c>
      <c r="K34" s="2">
        <f t="shared" si="3"/>
        <v>44</v>
      </c>
      <c r="M34" s="7">
        <f t="shared" si="2"/>
        <v>762</v>
      </c>
    </row>
    <row r="35" spans="1:13" ht="15">
      <c r="A35" s="52" t="s">
        <v>87</v>
      </c>
      <c r="B35" s="77">
        <v>6154913</v>
      </c>
      <c r="C35" s="128">
        <v>6154889</v>
      </c>
      <c r="D35" s="128">
        <v>6154426</v>
      </c>
      <c r="E35" s="128">
        <v>6170393</v>
      </c>
      <c r="F35" s="128">
        <v>6177168</v>
      </c>
      <c r="G35" s="128">
        <v>6196156</v>
      </c>
      <c r="I35" s="7">
        <f t="shared" si="0"/>
        <v>41267</v>
      </c>
      <c r="J35" s="65">
        <f t="shared" si="1"/>
        <v>0.006704751296083488</v>
      </c>
      <c r="K35" s="2">
        <f t="shared" si="3"/>
        <v>26</v>
      </c>
      <c r="M35" s="7">
        <f t="shared" si="2"/>
        <v>18988</v>
      </c>
    </row>
    <row r="36" spans="1:13" ht="15">
      <c r="A36" s="52" t="s">
        <v>88</v>
      </c>
      <c r="B36" s="77">
        <v>1084225</v>
      </c>
      <c r="C36" s="128">
        <v>1084244</v>
      </c>
      <c r="D36" s="128">
        <v>1087211</v>
      </c>
      <c r="E36" s="128">
        <v>1106366</v>
      </c>
      <c r="F36" s="128">
        <v>1122878</v>
      </c>
      <c r="G36" s="128">
        <v>1132812</v>
      </c>
      <c r="I36" s="7">
        <f t="shared" si="0"/>
        <v>48568</v>
      </c>
      <c r="J36" s="65">
        <f t="shared" si="1"/>
        <v>0.04479434518429431</v>
      </c>
      <c r="K36" s="2">
        <f t="shared" si="3"/>
        <v>5</v>
      </c>
      <c r="M36" s="7">
        <f t="shared" si="2"/>
        <v>9934</v>
      </c>
    </row>
    <row r="37" spans="1:13" ht="15">
      <c r="A37" s="52" t="s">
        <v>89</v>
      </c>
      <c r="B37" s="77">
        <v>1961504</v>
      </c>
      <c r="C37" s="128">
        <v>1961965</v>
      </c>
      <c r="D37" s="128">
        <v>1963273</v>
      </c>
      <c r="E37" s="128">
        <v>1964253</v>
      </c>
      <c r="F37" s="128">
        <v>1968060</v>
      </c>
      <c r="G37" s="128">
        <v>1978379</v>
      </c>
      <c r="I37" s="7">
        <f t="shared" si="0"/>
        <v>16414</v>
      </c>
      <c r="J37" s="65">
        <f aca="true" t="shared" si="4" ref="J37:J68">I37/C37</f>
        <v>0.008366102351469062</v>
      </c>
      <c r="K37" s="2">
        <f t="shared" si="3"/>
        <v>24</v>
      </c>
      <c r="M37" s="7">
        <f t="shared" si="2"/>
        <v>10319</v>
      </c>
    </row>
    <row r="38" spans="1:13" ht="15">
      <c r="A38" s="52" t="s">
        <v>90</v>
      </c>
      <c r="B38" s="77">
        <v>3104614</v>
      </c>
      <c r="C38" s="128">
        <v>3104617</v>
      </c>
      <c r="D38" s="128">
        <v>3115840</v>
      </c>
      <c r="E38" s="128">
        <v>3146632</v>
      </c>
      <c r="F38" s="128">
        <v>3177421</v>
      </c>
      <c r="G38" s="128">
        <v>3194176</v>
      </c>
      <c r="I38" s="7">
        <f t="shared" si="0"/>
        <v>89559</v>
      </c>
      <c r="J38" s="65">
        <f t="shared" si="4"/>
        <v>0.028847036526566724</v>
      </c>
      <c r="K38" s="2">
        <f t="shared" si="3"/>
        <v>13</v>
      </c>
      <c r="M38" s="7">
        <f t="shared" si="2"/>
        <v>16755</v>
      </c>
    </row>
    <row r="39" spans="1:13" ht="15">
      <c r="A39" s="52" t="s">
        <v>91</v>
      </c>
      <c r="B39" s="77">
        <v>1377529</v>
      </c>
      <c r="C39" s="128">
        <v>1377524</v>
      </c>
      <c r="D39" s="128">
        <v>1378702</v>
      </c>
      <c r="E39" s="128">
        <v>1387494</v>
      </c>
      <c r="F39" s="128">
        <v>1399003</v>
      </c>
      <c r="G39" s="128">
        <v>1402054</v>
      </c>
      <c r="I39" s="7">
        <f t="shared" si="0"/>
        <v>24530</v>
      </c>
      <c r="J39" s="65">
        <f t="shared" si="4"/>
        <v>0.0178073122500951</v>
      </c>
      <c r="K39" s="2">
        <f t="shared" si="3"/>
        <v>18</v>
      </c>
      <c r="M39" s="7">
        <f t="shared" si="2"/>
        <v>3051</v>
      </c>
    </row>
    <row r="40" spans="1:13" ht="15">
      <c r="A40" s="52" t="s">
        <v>92</v>
      </c>
      <c r="B40" s="77">
        <v>9288994</v>
      </c>
      <c r="C40" s="128">
        <v>9289039</v>
      </c>
      <c r="D40" s="128">
        <v>9272392</v>
      </c>
      <c r="E40" s="128">
        <v>9269175</v>
      </c>
      <c r="F40" s="128">
        <v>9260817</v>
      </c>
      <c r="G40" s="128">
        <v>9290841</v>
      </c>
      <c r="I40" s="7">
        <f t="shared" si="0"/>
        <v>1802</v>
      </c>
      <c r="J40" s="65">
        <f t="shared" si="4"/>
        <v>0.00019399208034329493</v>
      </c>
      <c r="K40" s="2">
        <f t="shared" si="3"/>
        <v>35</v>
      </c>
      <c r="M40" s="7">
        <f t="shared" si="2"/>
        <v>30024</v>
      </c>
    </row>
    <row r="41" spans="1:13" ht="15">
      <c r="A41" s="52" t="s">
        <v>93</v>
      </c>
      <c r="B41" s="77">
        <v>2117522</v>
      </c>
      <c r="C41" s="128">
        <v>2117525</v>
      </c>
      <c r="D41" s="128">
        <v>2118488</v>
      </c>
      <c r="E41" s="128">
        <v>2116950</v>
      </c>
      <c r="F41" s="128">
        <v>2113476</v>
      </c>
      <c r="G41" s="128">
        <v>2114371</v>
      </c>
      <c r="I41" s="7">
        <f t="shared" si="0"/>
        <v>-3154</v>
      </c>
      <c r="J41" s="65">
        <f t="shared" si="4"/>
        <v>-0.0014894747405579628</v>
      </c>
      <c r="K41" s="2">
        <f t="shared" si="3"/>
        <v>40</v>
      </c>
      <c r="M41" s="7">
        <f t="shared" si="2"/>
        <v>895</v>
      </c>
    </row>
    <row r="42" spans="1:13" ht="15">
      <c r="A42" s="52" t="s">
        <v>94</v>
      </c>
      <c r="B42" s="77">
        <v>20201249</v>
      </c>
      <c r="C42" s="128">
        <v>20202320</v>
      </c>
      <c r="D42" s="128">
        <v>20104710</v>
      </c>
      <c r="E42" s="128">
        <v>19854526</v>
      </c>
      <c r="F42" s="128">
        <v>19673200</v>
      </c>
      <c r="G42" s="128">
        <v>19571216</v>
      </c>
      <c r="I42" s="7">
        <f t="shared" si="0"/>
        <v>-631104</v>
      </c>
      <c r="J42" s="65">
        <f t="shared" si="4"/>
        <v>-0.03123918441050335</v>
      </c>
      <c r="K42" s="2">
        <f t="shared" si="3"/>
        <v>51</v>
      </c>
      <c r="M42" s="7">
        <f t="shared" si="2"/>
        <v>-101984</v>
      </c>
    </row>
    <row r="43" spans="1:13" ht="15">
      <c r="A43" s="52" t="s">
        <v>95</v>
      </c>
      <c r="B43" s="77">
        <v>10439388</v>
      </c>
      <c r="C43" s="128">
        <v>10439459</v>
      </c>
      <c r="D43" s="128">
        <v>10453812</v>
      </c>
      <c r="E43" s="128">
        <v>10567100</v>
      </c>
      <c r="F43" s="128">
        <v>10695965</v>
      </c>
      <c r="G43" s="128">
        <v>10835491</v>
      </c>
      <c r="I43" s="7">
        <f t="shared" si="0"/>
        <v>396032</v>
      </c>
      <c r="J43" s="65">
        <f t="shared" si="4"/>
        <v>0.03793606546086344</v>
      </c>
      <c r="K43" s="2">
        <f t="shared" si="3"/>
        <v>9</v>
      </c>
      <c r="M43" s="7">
        <f t="shared" si="2"/>
        <v>139526</v>
      </c>
    </row>
    <row r="44" spans="1:13" ht="15">
      <c r="A44" s="52" t="s">
        <v>96</v>
      </c>
      <c r="B44" s="77">
        <v>779094</v>
      </c>
      <c r="C44" s="128">
        <v>779079</v>
      </c>
      <c r="D44" s="128">
        <v>779563</v>
      </c>
      <c r="E44" s="128">
        <v>777982</v>
      </c>
      <c r="F44" s="128">
        <v>778912</v>
      </c>
      <c r="G44" s="128">
        <v>783926</v>
      </c>
      <c r="I44" s="7">
        <f t="shared" si="0"/>
        <v>4847</v>
      </c>
      <c r="J44" s="65">
        <f t="shared" si="4"/>
        <v>0.006221448659250217</v>
      </c>
      <c r="K44" s="2">
        <f t="shared" si="3"/>
        <v>27</v>
      </c>
      <c r="M44" s="7">
        <f t="shared" si="2"/>
        <v>5014</v>
      </c>
    </row>
    <row r="45" spans="1:13" ht="15">
      <c r="A45" s="52" t="s">
        <v>97</v>
      </c>
      <c r="B45" s="77">
        <v>11799448</v>
      </c>
      <c r="C45" s="128">
        <v>11799331</v>
      </c>
      <c r="D45" s="128">
        <v>11798292</v>
      </c>
      <c r="E45" s="128">
        <v>11765227</v>
      </c>
      <c r="F45" s="128">
        <v>11759697</v>
      </c>
      <c r="G45" s="128">
        <v>11785935</v>
      </c>
      <c r="I45" s="7">
        <f t="shared" si="0"/>
        <v>-13396</v>
      </c>
      <c r="J45" s="65">
        <f t="shared" si="4"/>
        <v>-0.0011353186040801806</v>
      </c>
      <c r="K45" s="2">
        <f t="shared" si="3"/>
        <v>38</v>
      </c>
      <c r="M45" s="7">
        <f t="shared" si="2"/>
        <v>26238</v>
      </c>
    </row>
    <row r="46" spans="1:13" ht="15">
      <c r="A46" s="52" t="s">
        <v>98</v>
      </c>
      <c r="B46" s="77">
        <v>3959353</v>
      </c>
      <c r="C46" s="128">
        <v>3959411</v>
      </c>
      <c r="D46" s="128">
        <v>3965234</v>
      </c>
      <c r="E46" s="128">
        <v>3991634</v>
      </c>
      <c r="F46" s="128">
        <v>4019271</v>
      </c>
      <c r="G46" s="128">
        <v>4053824</v>
      </c>
      <c r="I46" s="7">
        <f t="shared" si="0"/>
        <v>94413</v>
      </c>
      <c r="J46" s="65">
        <f t="shared" si="4"/>
        <v>0.023845213341075224</v>
      </c>
      <c r="K46" s="2">
        <f t="shared" si="3"/>
        <v>15</v>
      </c>
      <c r="M46" s="7">
        <f t="shared" si="2"/>
        <v>34553</v>
      </c>
    </row>
    <row r="47" spans="1:13" ht="15">
      <c r="A47" s="52" t="s">
        <v>99</v>
      </c>
      <c r="B47" s="77">
        <v>4237256</v>
      </c>
      <c r="C47" s="128">
        <v>4237279</v>
      </c>
      <c r="D47" s="128">
        <v>4245044</v>
      </c>
      <c r="E47" s="128">
        <v>4256465</v>
      </c>
      <c r="F47" s="128">
        <v>4239379</v>
      </c>
      <c r="G47" s="128">
        <v>4233358</v>
      </c>
      <c r="I47" s="7">
        <f t="shared" si="0"/>
        <v>-3921</v>
      </c>
      <c r="J47" s="65">
        <f t="shared" si="4"/>
        <v>-0.0009253579950718373</v>
      </c>
      <c r="K47" s="2">
        <f t="shared" si="3"/>
        <v>37</v>
      </c>
      <c r="M47" s="7">
        <f t="shared" si="2"/>
        <v>-6021</v>
      </c>
    </row>
    <row r="48" spans="1:13" ht="15">
      <c r="A48" s="52" t="s">
        <v>100</v>
      </c>
      <c r="B48" s="77">
        <v>13002700</v>
      </c>
      <c r="C48" s="128">
        <v>13002788</v>
      </c>
      <c r="D48" s="128">
        <v>12995477</v>
      </c>
      <c r="E48" s="128">
        <v>13013614</v>
      </c>
      <c r="F48" s="128">
        <v>12972091</v>
      </c>
      <c r="G48" s="128">
        <v>12961683</v>
      </c>
      <c r="I48" s="7">
        <f t="shared" si="0"/>
        <v>-41105</v>
      </c>
      <c r="J48" s="65">
        <f t="shared" si="4"/>
        <v>-0.003161245111433025</v>
      </c>
      <c r="K48" s="2">
        <f t="shared" si="3"/>
        <v>41</v>
      </c>
      <c r="M48" s="7">
        <f t="shared" si="2"/>
        <v>-10408</v>
      </c>
    </row>
    <row r="49" spans="1:13" ht="15">
      <c r="A49" s="52" t="s">
        <v>101</v>
      </c>
      <c r="B49" s="77">
        <v>1097379</v>
      </c>
      <c r="C49" s="128">
        <v>1097371</v>
      </c>
      <c r="D49" s="128">
        <v>1096444</v>
      </c>
      <c r="E49" s="128">
        <v>1097092</v>
      </c>
      <c r="F49" s="128">
        <v>1093842</v>
      </c>
      <c r="G49" s="128">
        <v>1095962</v>
      </c>
      <c r="I49" s="7">
        <f t="shared" si="0"/>
        <v>-1409</v>
      </c>
      <c r="J49" s="65">
        <f t="shared" si="4"/>
        <v>-0.0012839777978459427</v>
      </c>
      <c r="K49" s="2">
        <f t="shared" si="3"/>
        <v>39</v>
      </c>
      <c r="M49" s="7">
        <f t="shared" si="2"/>
        <v>2120</v>
      </c>
    </row>
    <row r="50" spans="1:13" ht="15">
      <c r="A50" s="52" t="s">
        <v>102</v>
      </c>
      <c r="B50" s="77">
        <v>5118425</v>
      </c>
      <c r="C50" s="128">
        <v>5118422</v>
      </c>
      <c r="D50" s="128">
        <v>5132151</v>
      </c>
      <c r="E50" s="128">
        <v>5193848</v>
      </c>
      <c r="F50" s="128">
        <v>5282955</v>
      </c>
      <c r="G50" s="128">
        <v>5373555</v>
      </c>
      <c r="I50" s="7">
        <f t="shared" si="0"/>
        <v>255133</v>
      </c>
      <c r="J50" s="65">
        <f t="shared" si="4"/>
        <v>0.04984602676371741</v>
      </c>
      <c r="K50" s="2">
        <f t="shared" si="3"/>
        <v>2</v>
      </c>
      <c r="M50" s="7">
        <f t="shared" si="2"/>
        <v>90600</v>
      </c>
    </row>
    <row r="51" spans="1:13" ht="15">
      <c r="A51" s="52" t="s">
        <v>103</v>
      </c>
      <c r="B51" s="77">
        <v>886667</v>
      </c>
      <c r="C51" s="128">
        <v>886668</v>
      </c>
      <c r="D51" s="128">
        <v>887852</v>
      </c>
      <c r="E51" s="128">
        <v>896299</v>
      </c>
      <c r="F51" s="128">
        <v>909869</v>
      </c>
      <c r="G51" s="128">
        <v>919318</v>
      </c>
      <c r="I51" s="7">
        <f t="shared" si="0"/>
        <v>32650</v>
      </c>
      <c r="J51" s="65">
        <f t="shared" si="4"/>
        <v>0.036823252897364066</v>
      </c>
      <c r="K51" s="2">
        <f t="shared" si="3"/>
        <v>10</v>
      </c>
      <c r="M51" s="7">
        <f t="shared" si="2"/>
        <v>9449</v>
      </c>
    </row>
    <row r="52" spans="1:13" ht="15">
      <c r="A52" s="52" t="s">
        <v>104</v>
      </c>
      <c r="B52" s="77">
        <v>6910840</v>
      </c>
      <c r="C52" s="128">
        <v>6910786</v>
      </c>
      <c r="D52" s="128">
        <v>6926091</v>
      </c>
      <c r="E52" s="128">
        <v>6963709</v>
      </c>
      <c r="F52" s="128">
        <v>7048976</v>
      </c>
      <c r="G52" s="128">
        <v>7126489</v>
      </c>
      <c r="I52" s="7">
        <f t="shared" si="0"/>
        <v>215703</v>
      </c>
      <c r="J52" s="65">
        <f t="shared" si="4"/>
        <v>0.03121251330890582</v>
      </c>
      <c r="K52" s="2">
        <f t="shared" si="3"/>
        <v>11</v>
      </c>
      <c r="M52" s="7">
        <f t="shared" si="2"/>
        <v>77513</v>
      </c>
    </row>
    <row r="53" spans="1:13" ht="15">
      <c r="A53" s="52" t="s">
        <v>105</v>
      </c>
      <c r="B53" s="77">
        <v>29145505</v>
      </c>
      <c r="C53" s="128">
        <v>29145459</v>
      </c>
      <c r="D53" s="128">
        <v>29234361</v>
      </c>
      <c r="E53" s="128">
        <v>29561286</v>
      </c>
      <c r="F53" s="128">
        <v>30029848</v>
      </c>
      <c r="G53" s="128">
        <v>30503301</v>
      </c>
      <c r="I53" s="7">
        <f t="shared" si="0"/>
        <v>1357842</v>
      </c>
      <c r="J53" s="65">
        <f t="shared" si="4"/>
        <v>0.046588458256910624</v>
      </c>
      <c r="K53" s="2">
        <f t="shared" si="3"/>
        <v>4</v>
      </c>
      <c r="M53" s="7">
        <f t="shared" si="2"/>
        <v>473453</v>
      </c>
    </row>
    <row r="54" spans="1:13" ht="15">
      <c r="A54" s="52" t="s">
        <v>106</v>
      </c>
      <c r="B54" s="77">
        <v>3271616</v>
      </c>
      <c r="C54" s="128">
        <v>3271614</v>
      </c>
      <c r="D54" s="128">
        <v>3283982</v>
      </c>
      <c r="E54" s="128">
        <v>3339284</v>
      </c>
      <c r="F54" s="128">
        <v>3381236</v>
      </c>
      <c r="G54" s="128">
        <v>3417734</v>
      </c>
      <c r="I54" s="7">
        <f t="shared" si="0"/>
        <v>146120</v>
      </c>
      <c r="J54" s="65">
        <f t="shared" si="4"/>
        <v>0.04466297063162097</v>
      </c>
      <c r="K54" s="2">
        <f t="shared" si="3"/>
        <v>6</v>
      </c>
      <c r="M54" s="7">
        <f t="shared" si="2"/>
        <v>36498</v>
      </c>
    </row>
    <row r="55" spans="1:13" ht="15">
      <c r="A55" s="52" t="s">
        <v>107</v>
      </c>
      <c r="B55" s="77">
        <v>643077</v>
      </c>
      <c r="C55" s="128">
        <v>643077</v>
      </c>
      <c r="D55" s="128">
        <v>642936</v>
      </c>
      <c r="E55" s="128">
        <v>647093</v>
      </c>
      <c r="F55" s="128">
        <v>647110</v>
      </c>
      <c r="G55" s="128">
        <v>647464</v>
      </c>
      <c r="I55" s="7">
        <f t="shared" si="0"/>
        <v>4387</v>
      </c>
      <c r="J55" s="65">
        <f t="shared" si="4"/>
        <v>0.006821889136137663</v>
      </c>
      <c r="K55" s="2">
        <f t="shared" si="3"/>
        <v>25</v>
      </c>
      <c r="M55" s="7">
        <f t="shared" si="2"/>
        <v>354</v>
      </c>
    </row>
    <row r="56" spans="1:13" ht="15">
      <c r="A56" s="52" t="s">
        <v>108</v>
      </c>
      <c r="B56" s="77">
        <v>8631393</v>
      </c>
      <c r="C56" s="128">
        <v>8631373</v>
      </c>
      <c r="D56" s="128">
        <v>8637193</v>
      </c>
      <c r="E56" s="128">
        <v>8657348</v>
      </c>
      <c r="F56" s="128">
        <v>8679099</v>
      </c>
      <c r="G56" s="128">
        <v>8715698</v>
      </c>
      <c r="I56" s="7">
        <f t="shared" si="0"/>
        <v>84325</v>
      </c>
      <c r="J56" s="65">
        <f t="shared" si="4"/>
        <v>0.009769592856200283</v>
      </c>
      <c r="K56" s="2">
        <f t="shared" si="3"/>
        <v>23</v>
      </c>
      <c r="M56" s="7">
        <f t="shared" si="2"/>
        <v>36599</v>
      </c>
    </row>
    <row r="57" spans="1:13" ht="15">
      <c r="A57" s="52" t="s">
        <v>109</v>
      </c>
      <c r="B57" s="77">
        <v>7705281</v>
      </c>
      <c r="C57" s="128">
        <v>7705267</v>
      </c>
      <c r="D57" s="128">
        <v>7724566</v>
      </c>
      <c r="E57" s="128">
        <v>7741433</v>
      </c>
      <c r="F57" s="128">
        <v>7784477</v>
      </c>
      <c r="G57" s="128">
        <v>7812880</v>
      </c>
      <c r="I57" s="7">
        <f t="shared" si="0"/>
        <v>107613</v>
      </c>
      <c r="J57" s="65">
        <f t="shared" si="4"/>
        <v>0.013966161068785806</v>
      </c>
      <c r="K57" s="2">
        <f t="shared" si="3"/>
        <v>20</v>
      </c>
      <c r="M57" s="7">
        <f t="shared" si="2"/>
        <v>28403</v>
      </c>
    </row>
    <row r="58" spans="1:13" ht="15">
      <c r="A58" s="52" t="s">
        <v>110</v>
      </c>
      <c r="B58" s="77">
        <v>1793716</v>
      </c>
      <c r="C58" s="128">
        <v>1793713</v>
      </c>
      <c r="D58" s="128">
        <v>1791562</v>
      </c>
      <c r="E58" s="128">
        <v>1785249</v>
      </c>
      <c r="F58" s="128">
        <v>1774035</v>
      </c>
      <c r="G58" s="128">
        <v>1770071</v>
      </c>
      <c r="I58" s="7">
        <f t="shared" si="0"/>
        <v>-23642</v>
      </c>
      <c r="J58" s="65">
        <f t="shared" si="4"/>
        <v>-0.01318048093535588</v>
      </c>
      <c r="K58" s="2">
        <f t="shared" si="3"/>
        <v>45</v>
      </c>
      <c r="M58" s="7">
        <f t="shared" si="2"/>
        <v>-3964</v>
      </c>
    </row>
    <row r="59" spans="1:13" ht="15">
      <c r="A59" s="52" t="s">
        <v>111</v>
      </c>
      <c r="B59" s="77">
        <v>5893718</v>
      </c>
      <c r="C59" s="128">
        <v>5893713</v>
      </c>
      <c r="D59" s="128">
        <v>5896700</v>
      </c>
      <c r="E59" s="128">
        <v>5879978</v>
      </c>
      <c r="F59" s="128">
        <v>5890543</v>
      </c>
      <c r="G59" s="128">
        <v>5910955</v>
      </c>
      <c r="I59" s="7">
        <f t="shared" si="0"/>
        <v>17242</v>
      </c>
      <c r="J59" s="65">
        <f t="shared" si="4"/>
        <v>0.002925490263947362</v>
      </c>
      <c r="K59" s="2">
        <f t="shared" si="3"/>
        <v>32</v>
      </c>
      <c r="M59" s="7">
        <f t="shared" si="2"/>
        <v>20412</v>
      </c>
    </row>
    <row r="60" spans="1:13" ht="15">
      <c r="A60" s="52" t="s">
        <v>112</v>
      </c>
      <c r="B60" s="77">
        <v>576851</v>
      </c>
      <c r="C60" s="128">
        <v>576850</v>
      </c>
      <c r="D60" s="128">
        <v>577664</v>
      </c>
      <c r="E60" s="128">
        <v>579548</v>
      </c>
      <c r="F60" s="128">
        <v>581629</v>
      </c>
      <c r="G60" s="128">
        <v>584057</v>
      </c>
      <c r="I60" s="7">
        <f t="shared" si="0"/>
        <v>7207</v>
      </c>
      <c r="J60" s="65">
        <f t="shared" si="4"/>
        <v>0.012493715870676953</v>
      </c>
      <c r="K60" s="2">
        <f t="shared" si="3"/>
        <v>21</v>
      </c>
      <c r="M60" s="7">
        <f t="shared" si="2"/>
        <v>2428</v>
      </c>
    </row>
    <row r="61" spans="1:7" ht="15">
      <c r="A61" s="59"/>
      <c r="B61" s="57"/>
      <c r="C61" s="128"/>
      <c r="D61" s="128"/>
      <c r="E61" s="128"/>
      <c r="F61" s="128"/>
      <c r="G61" s="128"/>
    </row>
    <row r="62" spans="1:7" ht="15">
      <c r="A62" s="72" t="s">
        <v>113</v>
      </c>
      <c r="B62" s="73">
        <v>3285874</v>
      </c>
      <c r="C62" s="129">
        <v>3285874</v>
      </c>
      <c r="D62" s="129">
        <v>3281557</v>
      </c>
      <c r="E62" s="129">
        <v>3262693</v>
      </c>
      <c r="F62" s="129">
        <v>3220113</v>
      </c>
      <c r="G62" s="129">
        <v>3205691</v>
      </c>
    </row>
    <row r="63" spans="1:7" ht="36" customHeight="1">
      <c r="A63" s="99" t="s">
        <v>57</v>
      </c>
      <c r="B63" s="101"/>
      <c r="C63" s="101"/>
      <c r="D63" s="101"/>
      <c r="E63" s="101"/>
      <c r="F63" s="101"/>
      <c r="G63" s="124"/>
    </row>
    <row r="64" spans="1:7" ht="15">
      <c r="A64" s="103" t="s">
        <v>15</v>
      </c>
      <c r="B64" s="105"/>
      <c r="C64" s="105"/>
      <c r="D64" s="105"/>
      <c r="E64" s="105"/>
      <c r="F64" s="105"/>
      <c r="G64" s="70"/>
    </row>
    <row r="65" spans="1:7" ht="12.75" customHeight="1">
      <c r="A65" s="84" t="s">
        <v>131</v>
      </c>
      <c r="B65" s="86"/>
      <c r="C65" s="86"/>
      <c r="D65" s="86"/>
      <c r="E65" s="86"/>
      <c r="F65" s="86"/>
      <c r="G65" s="70"/>
    </row>
    <row r="66" spans="1:7" ht="15" customHeight="1">
      <c r="A66" s="84" t="s">
        <v>16</v>
      </c>
      <c r="B66" s="86"/>
      <c r="C66" s="86"/>
      <c r="D66" s="86"/>
      <c r="E66" s="86"/>
      <c r="F66" s="86"/>
      <c r="G66" s="70"/>
    </row>
    <row r="67" spans="1:7" ht="15">
      <c r="A67" s="88" t="s">
        <v>130</v>
      </c>
      <c r="B67" s="90"/>
      <c r="C67" s="90"/>
      <c r="D67" s="90"/>
      <c r="E67" s="90"/>
      <c r="F67" s="90"/>
      <c r="G67" s="70"/>
    </row>
  </sheetData>
  <sheetProtection/>
  <mergeCells count="10">
    <mergeCell ref="C3:C4"/>
    <mergeCell ref="A66:F66"/>
    <mergeCell ref="A67:F67"/>
    <mergeCell ref="A1:F1"/>
    <mergeCell ref="A63:F63"/>
    <mergeCell ref="A64:F64"/>
    <mergeCell ref="A65:F65"/>
    <mergeCell ref="A3:A4"/>
    <mergeCell ref="D3:G3"/>
    <mergeCell ref="A2:G2"/>
  </mergeCells>
  <printOptions/>
  <pageMargins left="0.25" right="0.25" top="0.75" bottom="1" header="0.5" footer="0.5"/>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B2:Q32"/>
  <sheetViews>
    <sheetView showGridLines="0" tabSelected="1" zoomScalePageLayoutView="0" workbookViewId="0" topLeftCell="A1">
      <selection activeCell="M31" sqref="M31"/>
    </sheetView>
  </sheetViews>
  <sheetFormatPr defaultColWidth="9.140625" defaultRowHeight="15"/>
  <cols>
    <col min="1" max="1" width="9.140625" style="24" customWidth="1"/>
    <col min="2" max="2" width="1.57421875" style="24" customWidth="1"/>
    <col min="3" max="3" width="19.28125" style="24" bestFit="1" customWidth="1"/>
    <col min="4" max="4" width="1.57421875" style="24" customWidth="1"/>
    <col min="5" max="5" width="12.421875" style="25" bestFit="1" customWidth="1"/>
    <col min="6" max="6" width="1.28515625" style="25" customWidth="1"/>
    <col min="7" max="7" width="8.00390625" style="24" bestFit="1" customWidth="1"/>
    <col min="8" max="8" width="1.28515625" style="24" customWidth="1"/>
    <col min="9" max="9" width="8.00390625" style="24" bestFit="1" customWidth="1"/>
    <col min="10" max="10" width="1.28515625" style="24" customWidth="1"/>
    <col min="11" max="11" width="9.140625" style="24" customWidth="1"/>
    <col min="12" max="12" width="12.421875" style="24" customWidth="1"/>
    <col min="13" max="13" width="10.421875" style="24" customWidth="1"/>
    <col min="14" max="14" width="9.140625" style="24" customWidth="1"/>
    <col min="15" max="15" width="23.57421875" style="24" customWidth="1"/>
    <col min="16" max="16" width="18.00390625" style="24" customWidth="1"/>
    <col min="17" max="16384" width="9.140625" style="24" customWidth="1"/>
  </cols>
  <sheetData>
    <row r="1" ht="15" thickBot="1"/>
    <row r="2" spans="2:10" ht="8.25" customHeight="1">
      <c r="B2" s="120"/>
      <c r="C2" s="32"/>
      <c r="D2" s="32"/>
      <c r="E2" s="33"/>
      <c r="F2" s="33"/>
      <c r="G2" s="32"/>
      <c r="H2" s="32"/>
      <c r="I2" s="32"/>
      <c r="J2" s="34"/>
    </row>
    <row r="3" spans="2:10" ht="14.25">
      <c r="B3" s="121"/>
      <c r="C3" s="118" t="s">
        <v>132</v>
      </c>
      <c r="D3" s="118"/>
      <c r="E3" s="118"/>
      <c r="F3" s="118"/>
      <c r="G3" s="118"/>
      <c r="H3" s="118"/>
      <c r="I3" s="118"/>
      <c r="J3" s="35"/>
    </row>
    <row r="4" spans="2:10" ht="6.75" customHeight="1">
      <c r="B4" s="121"/>
      <c r="C4" s="36"/>
      <c r="D4" s="36"/>
      <c r="E4" s="37"/>
      <c r="F4" s="37"/>
      <c r="G4" s="36"/>
      <c r="H4" s="36"/>
      <c r="I4" s="36"/>
      <c r="J4" s="35"/>
    </row>
    <row r="5" spans="2:10" ht="14.25">
      <c r="B5" s="121"/>
      <c r="C5" s="36" t="s">
        <v>114</v>
      </c>
      <c r="D5" s="36"/>
      <c r="E5" s="37">
        <v>3190369</v>
      </c>
      <c r="F5" s="37"/>
      <c r="G5" s="36"/>
      <c r="H5" s="36"/>
      <c r="I5" s="36"/>
      <c r="J5" s="35"/>
    </row>
    <row r="6" spans="2:10" ht="14.25">
      <c r="B6" s="121"/>
      <c r="C6" s="36" t="s">
        <v>115</v>
      </c>
      <c r="D6" s="36"/>
      <c r="E6" s="37">
        <v>3190427</v>
      </c>
      <c r="F6" s="37"/>
      <c r="G6" s="36"/>
      <c r="H6" s="36"/>
      <c r="I6" s="36"/>
      <c r="J6" s="35"/>
    </row>
    <row r="7" spans="2:10" ht="14.25">
      <c r="B7" s="121"/>
      <c r="C7" s="36" t="s">
        <v>133</v>
      </c>
      <c r="D7" s="36"/>
      <c r="E7" s="37">
        <f>Years!G25</f>
        <v>3207004</v>
      </c>
      <c r="F7" s="37"/>
      <c r="G7" s="36"/>
      <c r="H7" s="36"/>
      <c r="I7" s="36"/>
      <c r="J7" s="35"/>
    </row>
    <row r="8" spans="2:16" ht="28.5">
      <c r="B8" s="121"/>
      <c r="C8" s="36"/>
      <c r="D8" s="36"/>
      <c r="E8" s="38" t="s">
        <v>25</v>
      </c>
      <c r="F8" s="39"/>
      <c r="G8" s="40" t="s">
        <v>45</v>
      </c>
      <c r="H8" s="41"/>
      <c r="I8" s="40" t="s">
        <v>46</v>
      </c>
      <c r="J8" s="35"/>
      <c r="L8" s="24" t="s">
        <v>28</v>
      </c>
      <c r="M8" s="24" t="s">
        <v>29</v>
      </c>
      <c r="P8" s="24" t="s">
        <v>34</v>
      </c>
    </row>
    <row r="9" spans="2:16" ht="15" customHeight="1">
      <c r="B9" s="121"/>
      <c r="C9" s="36" t="s">
        <v>18</v>
      </c>
      <c r="D9" s="36"/>
      <c r="E9" s="42">
        <f>E7-E6</f>
        <v>16577</v>
      </c>
      <c r="F9" s="76"/>
      <c r="G9" s="43">
        <f>E9/E6</f>
        <v>0.005195856228649018</v>
      </c>
      <c r="H9" s="44"/>
      <c r="I9" s="44">
        <f>P17</f>
        <v>0.010408180475239873</v>
      </c>
      <c r="J9" s="35"/>
      <c r="L9" s="25">
        <f>ROUND($E$6*I9,0)</f>
        <v>33207</v>
      </c>
      <c r="M9" s="27">
        <f>E9-L9</f>
        <v>-16630</v>
      </c>
      <c r="O9" s="26" t="s">
        <v>114</v>
      </c>
      <c r="P9" s="28">
        <v>331449281</v>
      </c>
    </row>
    <row r="10" spans="2:15" ht="7.5" customHeight="1">
      <c r="B10" s="121"/>
      <c r="C10" s="36"/>
      <c r="D10" s="36"/>
      <c r="E10" s="42"/>
      <c r="F10" s="37"/>
      <c r="G10" s="36"/>
      <c r="H10" s="36"/>
      <c r="I10" s="44"/>
      <c r="J10" s="35"/>
      <c r="O10" s="26"/>
    </row>
    <row r="11" spans="2:16" ht="15" customHeight="1">
      <c r="B11" s="121"/>
      <c r="C11" s="119" t="s">
        <v>19</v>
      </c>
      <c r="D11" s="119"/>
      <c r="E11" s="119"/>
      <c r="F11" s="119"/>
      <c r="G11" s="119"/>
      <c r="H11" s="119"/>
      <c r="I11" s="119"/>
      <c r="J11" s="35"/>
      <c r="O11" s="26" t="s">
        <v>115</v>
      </c>
      <c r="P11" s="28">
        <f>Years!C5</f>
        <v>331464948</v>
      </c>
    </row>
    <row r="12" spans="2:15" ht="14.25">
      <c r="B12" s="121"/>
      <c r="C12" s="36" t="s">
        <v>6</v>
      </c>
      <c r="D12" s="36"/>
      <c r="E12" s="42">
        <f>'2020-2023'!G26</f>
        <v>118737</v>
      </c>
      <c r="F12" s="37"/>
      <c r="G12" s="43">
        <f>E12/$E$6</f>
        <v>0.03721664842981833</v>
      </c>
      <c r="H12" s="44"/>
      <c r="I12" s="44">
        <f>Q22</f>
        <v>0.0356333062402725</v>
      </c>
      <c r="J12" s="35"/>
      <c r="L12" s="25">
        <f>ROUND($E$6*I12,0)</f>
        <v>113685</v>
      </c>
      <c r="M12" s="27">
        <f>E12-L12</f>
        <v>5052</v>
      </c>
      <c r="N12" s="29"/>
      <c r="O12" s="26"/>
    </row>
    <row r="13" spans="2:16" ht="14.25">
      <c r="B13" s="121"/>
      <c r="C13" s="45" t="s">
        <v>7</v>
      </c>
      <c r="D13" s="36"/>
      <c r="E13" s="46">
        <f>-'2020-2023'!H26</f>
        <v>-112362</v>
      </c>
      <c r="F13" s="37"/>
      <c r="G13" s="47">
        <f>E13/$E$6</f>
        <v>-0.035218483293928994</v>
      </c>
      <c r="H13" s="36"/>
      <c r="I13" s="48">
        <f>Q23</f>
        <v>-0.03287042888166866</v>
      </c>
      <c r="J13" s="35"/>
      <c r="L13" s="25">
        <f>ROUND($E$6*I13,0)</f>
        <v>-104871</v>
      </c>
      <c r="M13" s="27">
        <f>E13-L13</f>
        <v>-7491</v>
      </c>
      <c r="N13" s="29"/>
      <c r="O13" s="26" t="s">
        <v>134</v>
      </c>
      <c r="P13" s="28">
        <f>Years!G5</f>
        <v>334914895</v>
      </c>
    </row>
    <row r="14" spans="2:14" ht="14.25">
      <c r="B14" s="121"/>
      <c r="C14" s="36" t="s">
        <v>23</v>
      </c>
      <c r="D14" s="36"/>
      <c r="E14" s="42">
        <f>E12+E13</f>
        <v>6375</v>
      </c>
      <c r="F14" s="37"/>
      <c r="G14" s="43">
        <f>E14/$E$6</f>
        <v>0.0019981651358893337</v>
      </c>
      <c r="H14" s="36"/>
      <c r="I14" s="44">
        <f>Q24</f>
        <v>0.0027628773586038423</v>
      </c>
      <c r="J14" s="35"/>
      <c r="L14" s="25">
        <f>ROUND($E$6*I14,0)</f>
        <v>8815</v>
      </c>
      <c r="M14" s="27">
        <f>E14-L14</f>
        <v>-2440</v>
      </c>
      <c r="N14" s="29"/>
    </row>
    <row r="15" spans="2:10" ht="7.5" customHeight="1">
      <c r="B15" s="121"/>
      <c r="C15" s="36"/>
      <c r="D15" s="36"/>
      <c r="E15" s="42"/>
      <c r="F15" s="37"/>
      <c r="G15" s="36"/>
      <c r="H15" s="36"/>
      <c r="I15" s="44"/>
      <c r="J15" s="35"/>
    </row>
    <row r="16" spans="2:16" ht="14.25">
      <c r="B16" s="121"/>
      <c r="C16" s="36" t="s">
        <v>20</v>
      </c>
      <c r="D16" s="36"/>
      <c r="E16" s="42">
        <f>'2020-2023'!J26</f>
        <v>20367</v>
      </c>
      <c r="F16" s="37"/>
      <c r="G16" s="43">
        <f>E16/$E$6</f>
        <v>0.0063837849917895</v>
      </c>
      <c r="H16" s="36"/>
      <c r="I16" s="44">
        <f>Q25</f>
        <v>0.0076453031166360316</v>
      </c>
      <c r="J16" s="35"/>
      <c r="L16" s="25">
        <f>ROUND($E$6*I16,0)</f>
        <v>24392</v>
      </c>
      <c r="M16" s="27">
        <f>E16-L16</f>
        <v>-4025</v>
      </c>
      <c r="N16" s="29"/>
      <c r="O16" s="24" t="s">
        <v>35</v>
      </c>
      <c r="P16" s="27">
        <f>P13-P11</f>
        <v>3449947</v>
      </c>
    </row>
    <row r="17" spans="2:16" ht="14.25">
      <c r="B17" s="121"/>
      <c r="C17" s="45" t="s">
        <v>21</v>
      </c>
      <c r="D17" s="36"/>
      <c r="E17" s="46">
        <f>'2020-2023'!K26</f>
        <v>-11058</v>
      </c>
      <c r="F17" s="37"/>
      <c r="G17" s="47">
        <f>E17/$E$6</f>
        <v>-0.0034659937368885104</v>
      </c>
      <c r="H17" s="36"/>
      <c r="I17" s="48">
        <f>Q26</f>
        <v>0</v>
      </c>
      <c r="J17" s="35"/>
      <c r="L17" s="25">
        <f>ROUND($E$6*I17,0)</f>
        <v>0</v>
      </c>
      <c r="M17" s="27">
        <f>E17-L17</f>
        <v>-11058</v>
      </c>
      <c r="N17" s="29"/>
      <c r="O17" s="24" t="s">
        <v>24</v>
      </c>
      <c r="P17" s="30">
        <f>P16/P11</f>
        <v>0.010408180475239873</v>
      </c>
    </row>
    <row r="18" spans="2:14" ht="14.25">
      <c r="B18" s="121"/>
      <c r="C18" s="36" t="s">
        <v>5</v>
      </c>
      <c r="D18" s="36"/>
      <c r="E18" s="42">
        <f>E16+E17</f>
        <v>9309</v>
      </c>
      <c r="F18" s="37"/>
      <c r="G18" s="43">
        <f>E18/$E$6</f>
        <v>0.00291779125490099</v>
      </c>
      <c r="H18" s="36"/>
      <c r="I18" s="44">
        <f>Q27</f>
        <v>0.0076453031166360316</v>
      </c>
      <c r="J18" s="35"/>
      <c r="L18" s="25">
        <f>ROUND($E$6*I18,0)</f>
        <v>24392</v>
      </c>
      <c r="M18" s="27">
        <f>E18-L18</f>
        <v>-15083</v>
      </c>
      <c r="N18" s="29"/>
    </row>
    <row r="19" spans="2:10" ht="7.5" customHeight="1">
      <c r="B19" s="121"/>
      <c r="C19" s="36"/>
      <c r="D19" s="36"/>
      <c r="E19" s="42"/>
      <c r="F19" s="37"/>
      <c r="G19" s="36"/>
      <c r="H19" s="36"/>
      <c r="I19" s="44"/>
      <c r="J19" s="35"/>
    </row>
    <row r="20" spans="2:14" ht="14.25">
      <c r="B20" s="121"/>
      <c r="C20" s="36" t="s">
        <v>22</v>
      </c>
      <c r="D20" s="36"/>
      <c r="E20" s="42">
        <f>E9-E14-E18</f>
        <v>893</v>
      </c>
      <c r="F20" s="37"/>
      <c r="G20" s="43">
        <f>E20/$E$6</f>
        <v>0.00027989983785869417</v>
      </c>
      <c r="H20" s="36"/>
      <c r="I20" s="44">
        <v>0</v>
      </c>
      <c r="J20" s="35"/>
      <c r="L20" s="25">
        <f>ROUND($E$6*I20,0)</f>
        <v>0</v>
      </c>
      <c r="M20" s="27">
        <f>E20-L20</f>
        <v>893</v>
      </c>
      <c r="N20" s="29"/>
    </row>
    <row r="21" spans="2:10" ht="6.75" customHeight="1" thickBot="1">
      <c r="B21" s="122"/>
      <c r="C21" s="49"/>
      <c r="D21" s="49"/>
      <c r="E21" s="50"/>
      <c r="F21" s="50"/>
      <c r="G21" s="49"/>
      <c r="H21" s="49"/>
      <c r="I21" s="49"/>
      <c r="J21" s="51"/>
    </row>
    <row r="22" spans="15:17" ht="14.25">
      <c r="O22" s="24" t="s">
        <v>36</v>
      </c>
      <c r="P22" s="25">
        <f>'2020-2023'!G6</f>
        <v>11811192</v>
      </c>
      <c r="Q22" s="29">
        <f>P22/P11</f>
        <v>0.0356333062402725</v>
      </c>
    </row>
    <row r="23" spans="15:17" ht="14.25">
      <c r="O23" s="24" t="s">
        <v>37</v>
      </c>
      <c r="P23" s="25">
        <f>-'2020-2023'!H6</f>
        <v>-10895395</v>
      </c>
      <c r="Q23" s="29">
        <f>P23/P11</f>
        <v>-0.03287042888166866</v>
      </c>
    </row>
    <row r="24" spans="15:17" ht="14.25">
      <c r="O24" s="24" t="s">
        <v>43</v>
      </c>
      <c r="P24" s="25">
        <f>'2020-2023'!F6</f>
        <v>915797</v>
      </c>
      <c r="Q24" s="29">
        <f>P24/P11</f>
        <v>0.0027628773586038423</v>
      </c>
    </row>
    <row r="25" spans="3:17" ht="14.25">
      <c r="C25" s="24" t="s">
        <v>40</v>
      </c>
      <c r="E25" s="29">
        <f>E14/E9</f>
        <v>0.3845689811184171</v>
      </c>
      <c r="O25" s="24" t="s">
        <v>38</v>
      </c>
      <c r="P25" s="25">
        <f>'2020-2023'!J6</f>
        <v>2534150</v>
      </c>
      <c r="Q25" s="29">
        <f>P25/P11</f>
        <v>0.0076453031166360316</v>
      </c>
    </row>
    <row r="26" spans="3:17" ht="14.25">
      <c r="C26" s="24" t="s">
        <v>41</v>
      </c>
      <c r="E26" s="29">
        <f>E18/E9</f>
        <v>0.5615611992519757</v>
      </c>
      <c r="G26" s="31"/>
      <c r="H26" s="31"/>
      <c r="I26" s="31"/>
      <c r="J26" s="31"/>
      <c r="O26" s="24" t="s">
        <v>39</v>
      </c>
      <c r="P26" s="25">
        <v>0</v>
      </c>
      <c r="Q26" s="29">
        <f>P26/P11</f>
        <v>0</v>
      </c>
    </row>
    <row r="27" spans="3:17" ht="14.25">
      <c r="C27" s="24" t="s">
        <v>42</v>
      </c>
      <c r="E27" s="29">
        <f>E20/E9</f>
        <v>0.05386981962960729</v>
      </c>
      <c r="O27" s="24" t="s">
        <v>44</v>
      </c>
      <c r="P27" s="25">
        <f>SUM(P25:P26)</f>
        <v>2534150</v>
      </c>
      <c r="Q27" s="29">
        <f>P27/P11</f>
        <v>0.0076453031166360316</v>
      </c>
    </row>
    <row r="32" ht="14.25">
      <c r="P32" s="68">
        <f>P11+P22+P23+P25</f>
        <v>334914895</v>
      </c>
    </row>
  </sheetData>
  <sheetProtection/>
  <mergeCells count="3">
    <mergeCell ref="C3:I3"/>
    <mergeCell ref="C11:I11"/>
    <mergeCell ref="B2:B21"/>
  </mergeCells>
  <printOptions/>
  <pageMargins left="0.7" right="0.7" top="0.75" bottom="0.75" header="0.3" footer="0.3"/>
  <pageSetup fitToHeight="1" fitToWidth="1" horizontalDpi="600" verticalDpi="600" orientation="landscape" scale="78" r:id="rId1"/>
</worksheet>
</file>

<file path=xl/worksheets/sheet5.xml><?xml version="1.0" encoding="utf-8"?>
<worksheet xmlns="http://schemas.openxmlformats.org/spreadsheetml/2006/main" xmlns:r="http://schemas.openxmlformats.org/officeDocument/2006/relationships">
  <dimension ref="A1:A8"/>
  <sheetViews>
    <sheetView zoomScalePageLayoutView="0" workbookViewId="0" topLeftCell="A1">
      <selection activeCell="G21" sqref="G21"/>
    </sheetView>
  </sheetViews>
  <sheetFormatPr defaultColWidth="9.140625" defaultRowHeight="15"/>
  <sheetData>
    <row r="1" ht="15">
      <c r="A1" t="s">
        <v>31</v>
      </c>
    </row>
    <row r="3" ht="15">
      <c r="A3" s="12" t="s">
        <v>33</v>
      </c>
    </row>
    <row r="7" ht="15">
      <c r="A7" t="s">
        <v>58</v>
      </c>
    </row>
    <row r="8" ht="15">
      <c r="A8" s="12" t="s">
        <v>59</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 Jeff [LEGIS]</dc:creator>
  <cp:keywords/>
  <dc:description/>
  <cp:lastModifiedBy>Richardson, Eric [LEGIS]</cp:lastModifiedBy>
  <cp:lastPrinted>2021-06-25T17:30:54Z</cp:lastPrinted>
  <dcterms:created xsi:type="dcterms:W3CDTF">2014-12-29T20:00:21Z</dcterms:created>
  <dcterms:modified xsi:type="dcterms:W3CDTF">2024-03-25T16:39:02Z</dcterms:modified>
  <cp:category/>
  <cp:version/>
  <cp:contentType/>
  <cp:contentStatus/>
</cp:coreProperties>
</file>