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legislature.intranet\prod\LINC\LINCCLIENT\users\temp\JACTON\"/>
    </mc:Choice>
  </mc:AlternateContent>
  <bookViews>
    <workbookView windowHeight="4530" windowWidth="9315" xWindow="120" yWindow="135"/>
  </bookViews>
  <sheets>
    <sheet name="Factbook" r:id="rId1" sheetId="2" state="veryHidden"/>
    <sheet name="Data" r:id="rId2" sheetId="3"/>
    <sheet name="Notes" r:id="rId3" sheetId="4" state="veryHidden"/>
  </sheets>
  <definedNames>
    <definedName localSheetId="0" name="_xlnm.Print_Area">Factbook!$A$1:$M$38</definedName>
  </definedNames>
  <calcPr calcId="162913"/>
</workbook>
</file>

<file path=xl/calcChain.xml><?xml version="1.0" encoding="utf-8"?>
<calcChain xmlns="http://schemas.openxmlformats.org/spreadsheetml/2006/main">
  <c i="3" l="1" r="E18"/>
  <c i="3" r="E17"/>
  <c i="3" r="D18"/>
  <c i="3" l="1" r="E16"/>
  <c i="3" r="E15"/>
  <c i="3" r="D15"/>
  <c i="3" r="D16"/>
  <c i="3" l="1" r="E3"/>
  <c i="3" r="E4"/>
  <c i="3" r="E5"/>
  <c i="3" r="E6"/>
  <c i="3" r="E7"/>
  <c i="3" r="E8"/>
  <c i="3" r="E9"/>
  <c i="3" r="E10"/>
  <c i="3" r="E11"/>
  <c i="3" r="E12"/>
  <c i="3" r="E13"/>
  <c i="3" r="E14"/>
  <c i="3" l="1" r="D5"/>
  <c i="2" r="B17"/>
  <c i="2" r="F17" s="1"/>
  <c i="2" r="B16"/>
  <c i="2" r="B15"/>
  <c i="2" r="B14"/>
  <c i="2" r="B13"/>
  <c i="2" r="F13" s="1"/>
  <c i="2" r="B12"/>
  <c i="2" r="B11"/>
  <c i="2" r="B10"/>
  <c i="2" r="B9"/>
  <c i="2" r="F9" s="1"/>
  <c i="2" r="B8"/>
  <c i="2" r="B7"/>
  <c i="2" r="H7" s="1"/>
  <c i="3" r="D17"/>
  <c i="3" r="D14"/>
  <c i="3" r="D13"/>
  <c i="3" r="D12"/>
  <c i="3" r="D11"/>
  <c i="3" r="D10"/>
  <c i="3" r="D9"/>
  <c i="3" r="D8"/>
  <c i="3" r="D7"/>
  <c i="3" r="D6"/>
  <c i="2" l="1" r="H15"/>
  <c i="2" r="H11"/>
  <c i="2" r="H8"/>
  <c i="2" r="H12"/>
  <c i="2" r="H16"/>
  <c i="2" r="J10"/>
  <c i="2" r="J14"/>
  <c i="2" r="D13"/>
  <c i="2" r="F8"/>
  <c i="2" r="J13"/>
  <c i="2" r="D9"/>
  <c i="2" r="H14"/>
  <c i="2" r="J9"/>
  <c i="2" r="F16"/>
  <c i="2" r="H10"/>
  <c i="2" r="D17"/>
  <c i="2" r="F12"/>
  <c i="2" r="J17"/>
  <c i="2" r="D16"/>
  <c i="2" r="D12"/>
  <c i="2" r="D8"/>
  <c i="2" r="F15"/>
  <c i="2" r="F11"/>
  <c i="2" r="H17"/>
  <c i="2" r="H13"/>
  <c i="2" r="H9"/>
  <c i="2" r="J16"/>
  <c i="2" r="J12"/>
  <c i="2" r="J8"/>
  <c i="2" r="D15"/>
  <c i="2" r="D11"/>
  <c i="2" r="F7"/>
  <c i="2" r="F14"/>
  <c i="2" r="F10"/>
  <c i="2" r="J15"/>
  <c i="2" r="J11"/>
  <c i="2" r="D7"/>
  <c i="2" r="D14"/>
  <c i="2" r="D10"/>
  <c i="2" r="J7"/>
</calcChain>
</file>

<file path=xl/sharedStrings.xml><?xml version="1.0" encoding="utf-8"?>
<sst xmlns="http://schemas.openxmlformats.org/spreadsheetml/2006/main" count="45" uniqueCount="42">
  <si>
    <t>Fiscal</t>
  </si>
  <si>
    <t xml:space="preserve"> Year </t>
  </si>
  <si>
    <t>General Fund</t>
  </si>
  <si>
    <t>Personal Services</t>
  </si>
  <si>
    <t>% of Net</t>
  </si>
  <si>
    <t>Costs v.</t>
  </si>
  <si>
    <t>Prior Year</t>
  </si>
  <si>
    <t>Salary</t>
  </si>
  <si>
    <t>SF 2298</t>
  </si>
  <si>
    <t>Bill #</t>
  </si>
  <si>
    <t>HF 881</t>
  </si>
  <si>
    <t>HF 2797</t>
  </si>
  <si>
    <t>SF 601</t>
  </si>
  <si>
    <t>HF 2700</t>
  </si>
  <si>
    <t xml:space="preserve">         FY 1981 - 3.60% and 1.00%</t>
  </si>
  <si>
    <t xml:space="preserve">         FY 1984 - 2.80%</t>
  </si>
  <si>
    <t xml:space="preserve">         FY 1986 - 3.85%</t>
  </si>
  <si>
    <t xml:space="preserve">         FY 1992 - 3.25% and 0.62%</t>
  </si>
  <si>
    <t xml:space="preserve">         FY 2009 - 1.50%</t>
  </si>
  <si>
    <t xml:space="preserve">         FY 2010 - 10.0%</t>
  </si>
  <si>
    <t>Approps.</t>
  </si>
  <si>
    <t>(Salaries)</t>
  </si>
  <si>
    <t>(dollars in millions)</t>
  </si>
  <si>
    <t>1)  The net General Fund appropriations reflect reversions and other adjustments such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</si>
  <si>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</si>
  <si>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</si>
  <si>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</si>
  <si>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</si>
  <si>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</si>
  <si>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</si>
  <si>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</si>
  <si>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</si>
  <si>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 xml:space="preserve">Fiscal Year </t>
  </si>
  <si>
    <t>General FundPersonalServicesSalaries</t>
  </si>
  <si>
    <t>NetGeneral FundApprops</t>
  </si>
  <si>
    <t>CostsVsPriorYear</t>
  </si>
  <si>
    <t>PercOfNetApprops</t>
  </si>
  <si>
    <t>General Fund Personal Services</t>
  </si>
  <si>
    <t>Net General Fund</t>
  </si>
  <si>
    <t>Notes:</t>
  </si>
  <si>
    <t>2)  Includes adjustments for the following across-the-board reductions:</t>
  </si>
  <si>
    <t xml:space="preserve">     as across-the-board reductions and supplemental appropriations.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</si>
</sst>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&quot;$&quot;* #,##0.0\ ;\(&quot;$&quot;#,##0.0\)"/>
    <numFmt numFmtId="165" formatCode="* #,##0.0\ ;\(*#\,##0.0\ \)"/>
    <numFmt numFmtId="166" formatCode="#,##0.0\ "/>
    <numFmt numFmtId="167" formatCode="0.0&quot;%&quot;"/>
    <numFmt numFmtId="168" formatCode="0.0\ \ \ "/>
    <numFmt numFmtId="169" formatCode="#,##0.0"/>
    <numFmt numFmtId="170" formatCode="&quot;$&quot;* #,##0.00;\(&quot;$&quot;#,##0.00\)"/>
  </numFmts>
  <fonts count="7">
    <font>
      <sz val="9"/>
      <name val="Arial"/>
      <family val="2"/>
    </font>
    <font>
      <sz val="14"/>
      <name val="Univers (WN)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borderId="0" fillId="0" fontId="3" numFmtId="0"/>
  </cellStyleXfs>
  <cellXfs count="60">
    <xf borderId="0" fillId="0" fontId="0" numFmtId="0" xfId="0"/>
    <xf applyAlignment="1" applyBorder="1" applyFill="1" applyFont="1" applyNumberFormat="1" borderId="0" fillId="0" fontId="0" numFmtId="1" xfId="0">
      <alignment horizontal="left"/>
    </xf>
    <xf applyBorder="1" applyFill="1" applyFont="1" applyNumberFormat="1" borderId="0" fillId="0" fontId="0" numFmtId="1" xfId="0"/>
    <xf applyAlignment="1" applyBorder="1" applyFill="1" applyFont="1" applyNumberFormat="1" borderId="0" fillId="0" fontId="0" numFmtId="1" xfId="0">
      <alignment horizontal="center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Font="1" applyNumberFormat="1" borderId="0" fillId="0" fontId="0" numFmtId="1" xfId="0"/>
    <xf applyNumberFormat="1" borderId="0" fillId="0" fontId="0" numFmtId="1" xfId="0"/>
    <xf applyBorder="1" applyFill="1" applyFont="1" applyNumberFormat="1" applyProtection="1" borderId="0" fillId="0" fontId="0" numFmtId="3" xfId="0">
      <protection hidden="1"/>
    </xf>
    <xf applyFill="1" borderId="0" fillId="0" fontId="0" numFmtId="0" xfId="0"/>
    <xf applyFill="1" applyFont="1" borderId="0" fillId="0" fontId="3" numFmtId="0" xfId="0"/>
    <xf applyAlignment="1" applyFill="1" applyFont="1" applyNumberFormat="1" borderId="0" fillId="0" fontId="1" numFmtId="1" xfId="0">
      <alignment horizontal="center"/>
    </xf>
    <xf applyFill="1" applyFont="1" borderId="0" fillId="0" fontId="0" numFmtId="0" xfId="0"/>
    <xf applyFill="1" applyFont="1" applyNumberFormat="1" applyProtection="1" borderId="0" fillId="0" fontId="0" numFmtId="1" xfId="0">
      <protection hidden="1"/>
    </xf>
    <xf applyAlignment="1" applyFill="1" applyFont="1" applyNumberFormat="1" applyProtection="1" borderId="0" fillId="0" fontId="0" numFmtId="1" xfId="0">
      <alignment horizontal="center"/>
      <protection hidden="1"/>
    </xf>
    <xf applyFill="1" applyFont="1" applyNumberFormat="1" applyProtection="1" borderId="0" fillId="0" fontId="4" numFmtId="1" xfId="0">
      <protection hidden="1"/>
    </xf>
    <xf applyAlignment="1" applyFill="1" applyFont="1" applyProtection="1" borderId="0" fillId="0" fontId="0" numFmtId="0" xfId="0">
      <alignment horizontal="center"/>
      <protection hidden="1"/>
    </xf>
    <xf applyAlignment="1" applyFill="1" applyFont="1" borderId="0" fillId="0" fontId="0" numFmtId="0" xfId="0">
      <alignment horizontal="center"/>
    </xf>
    <xf applyAlignment="1" applyBorder="1" applyFill="1" applyFont="1" applyNumberFormat="1" applyProtection="1" borderId="0" fillId="0" fontId="4" numFmtId="1" xfId="0">
      <alignment horizontal="center"/>
      <protection hidden="1"/>
    </xf>
    <xf applyAlignment="1" applyBorder="1" applyFill="1" applyFont="1" applyNumberFormat="1" applyProtection="1" borderId="1" fillId="0" fontId="0" numFmtId="1" xfId="0">
      <alignment horizontal="center"/>
      <protection hidden="1"/>
    </xf>
    <xf applyAlignment="1" applyBorder="1" applyFill="1" applyFont="1" applyProtection="1" borderId="1" fillId="0" fontId="0" numFmtId="0" xfId="0">
      <alignment horizontal="center"/>
      <protection hidden="1"/>
    </xf>
    <xf applyAlignment="1" applyBorder="1" applyFill="1" applyFont="1" borderId="1" fillId="0" fontId="0" numFmtId="0" xfId="0">
      <alignment horizontal="center"/>
    </xf>
    <xf applyAlignment="1" applyBorder="1" applyFill="1" applyFont="1" applyProtection="1" borderId="0" fillId="0" fontId="0" numFmtId="0" xfId="0">
      <alignment horizontal="center"/>
      <protection hidden="1"/>
    </xf>
    <xf applyBorder="1" applyFill="1" applyFont="1" applyNumberFormat="1" applyProtection="1" borderId="0" fillId="0" fontId="0" numFmtId="165" xfId="0">
      <protection hidden="1"/>
    </xf>
    <xf applyBorder="1" applyFill="1" applyFont="1" applyNumberFormat="1" applyProtection="1" borderId="0" fillId="0" fontId="0" numFmtId="164" xfId="0">
      <protection hidden="1"/>
    </xf>
    <xf applyBorder="1" applyFill="1" applyFont="1" applyNumberFormat="1" applyProtection="1" borderId="0" fillId="0" fontId="0" numFmtId="167" xfId="0">
      <protection hidden="1"/>
    </xf>
    <xf applyBorder="1" applyFill="1" applyFont="1" applyProtection="1" borderId="0" fillId="0" fontId="0" numFmtId="0" xfId="0">
      <protection hidden="1"/>
    </xf>
    <xf applyBorder="1" applyFill="1" applyFont="1" borderId="0" fillId="0" fontId="0" numFmtId="0" xfId="0"/>
    <xf applyBorder="1" applyFill="1" applyFont="1" applyNumberFormat="1" applyProtection="1" borderId="0" fillId="0" fontId="0" numFmtId="166" xfId="0">
      <protection hidden="1"/>
    </xf>
    <xf applyBorder="1" applyFill="1" applyFont="1" applyNumberFormat="1" applyProtection="1" borderId="0" fillId="0" fontId="0" numFmtId="168" xfId="0">
      <protection hidden="1"/>
    </xf>
    <xf applyBorder="1" applyFill="1" applyFont="1" applyNumberFormat="1" applyProtection="1" borderId="0" fillId="0" fontId="0" numFmtId="2" xfId="0">
      <protection hidden="1"/>
    </xf>
    <xf applyAlignment="1" applyBorder="1" applyFill="1" applyFont="1" applyProtection="1" borderId="3" fillId="0" fontId="0" numFmtId="0" xfId="0">
      <alignment horizontal="center"/>
      <protection hidden="1"/>
    </xf>
    <xf applyBorder="1" applyFill="1" applyFont="1" applyNumberFormat="1" applyProtection="1" borderId="3" fillId="0" fontId="0" numFmtId="165" xfId="0">
      <protection hidden="1"/>
    </xf>
    <xf applyBorder="1" applyFill="1" applyFont="1" applyNumberFormat="1" applyProtection="1" borderId="3" fillId="0" fontId="0" numFmtId="166" xfId="0">
      <protection hidden="1"/>
    </xf>
    <xf applyBorder="1" applyFill="1" applyFont="1" applyNumberFormat="1" applyProtection="1" borderId="3" fillId="0" fontId="0" numFmtId="168" xfId="0">
      <protection hidden="1"/>
    </xf>
    <xf applyBorder="1" applyFill="1" applyFont="1" applyProtection="1" borderId="3" fillId="0" fontId="0" numFmtId="0" xfId="0">
      <protection hidden="1"/>
    </xf>
    <xf applyBorder="1" applyFill="1" applyFont="1" applyNumberFormat="1" applyProtection="1" borderId="3" fillId="0" fontId="0" numFmtId="2" xfId="0">
      <protection hidden="1"/>
    </xf>
    <xf applyBorder="1" applyFill="1" applyFont="1" borderId="2" fillId="0" fontId="0" numFmtId="0" xfId="0"/>
    <xf applyFill="1" applyFont="1" applyNumberFormat="1" borderId="0" fillId="0" fontId="0" numFmtId="43" xfId="0"/>
    <xf applyFill="1" applyFont="1" applyNumberFormat="1" borderId="0" fillId="0" fontId="0" numFmtId="1" xfId="0"/>
    <xf applyAlignment="1" applyFill="1" applyFont="1" applyNumberFormat="1" borderId="0" fillId="0" fontId="0" numFmtId="1" xfId="0">
      <alignment horizontal="left"/>
    </xf>
    <xf applyAlignment="1" applyFill="1" applyFont="1" borderId="0" fillId="0" fontId="0" numFmtId="0" xfId="0">
      <alignment horizontal="left"/>
    </xf>
    <xf applyBorder="1" applyFill="1" borderId="0" fillId="0" fontId="0" numFmtId="0" xfId="0"/>
    <xf applyBorder="1" applyFill="1" applyNumberFormat="1" borderId="0" fillId="0" fontId="0" numFmtId="1" xfId="0"/>
    <xf applyAlignment="1" applyFont="1" applyNumberFormat="1" borderId="0" fillId="0" fontId="0" numFmtId="169" xfId="0"/>
    <xf applyAlignment="1" applyFont="1" applyNumberFormat="1" borderId="0" fillId="0" fontId="0" numFmtId="169" xfId="0">
      <alignment horizontal="center"/>
    </xf>
    <xf applyBorder="1" applyFill="1" applyFont="1" applyNumberFormat="1" borderId="0" fillId="0" fontId="0" numFmtId="169" xfId="0"/>
    <xf applyBorder="1" applyFill="1" applyFont="1" applyNumberFormat="1" applyProtection="1" borderId="0" fillId="0" fontId="0" numFmtId="169" xfId="0">
      <protection locked="0"/>
    </xf>
    <xf applyBorder="1" applyFill="1" applyFont="1" applyNumberFormat="1" borderId="0" fillId="0" fontId="3" numFmtId="169" xfId="1"/>
    <xf applyBorder="1" applyFill="1" applyNumberFormat="1" borderId="0" fillId="0" fontId="0" numFmtId="169" xfId="0"/>
    <xf applyNumberFormat="1" borderId="0" fillId="0" fontId="0" numFmtId="169" xfId="0"/>
    <xf applyAlignment="1" applyFill="1" applyFont="1" applyNumberFormat="1" borderId="0" fillId="0" fontId="6" numFmtId="1" xfId="0"/>
    <xf applyBorder="1" applyFill="1" applyFont="1" applyNumberFormat="1" borderId="0" fillId="2" fontId="0" numFmtId="169" xfId="0"/>
    <xf applyBorder="1" applyFill="1" applyFont="1" applyNumberFormat="1" borderId="0" fillId="2" fontId="3" numFmtId="169" xfId="1"/>
    <xf applyBorder="1" applyFill="1" applyFont="1" applyNumberFormat="1" applyProtection="1" borderId="0" fillId="0" fontId="0" numFmtId="170" xfId="0">
      <protection hidden="1"/>
    </xf>
    <xf applyAlignment="1" applyBorder="1" applyFill="1" applyFont="1" applyProtection="1" borderId="1" fillId="0" fontId="0" numFmtId="0" xfId="0">
      <alignment horizontal="center"/>
      <protection hidden="1"/>
    </xf>
    <xf applyAlignment="1" applyFill="1" applyFont="1" borderId="0" fillId="0" fontId="0" numFmtId="0" xfId="0">
      <alignment horizontal="left"/>
    </xf>
    <xf applyAlignment="1" applyFill="1" applyFont="1" borderId="0" fillId="0" fontId="0" numFmtId="0" xfId="0"/>
    <xf applyAlignment="1" applyFill="1" applyFont="1" borderId="0" fillId="0" fontId="2" numFmtId="0" xfId="0">
      <alignment horizontal="left"/>
    </xf>
  </cellXfs>
  <cellStyles count="2">
    <cellStyle builtinId="0" name="Normal" xfId="0"/>
    <cellStyle name="Normal 5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32"/>
  <sheetViews>
    <sheetView showGridLines="0" tabSelected="1" workbookViewId="0" zoomScaleNormal="100">
      <selection activeCell="B32" sqref="B32:J32"/>
    </sheetView>
  </sheetViews>
  <sheetFormatPr defaultRowHeight="12"/>
  <cols>
    <col min="1" max="1" customWidth="true" style="10" width="0.140625" collapsed="false"/>
    <col min="2" max="2" customWidth="true" style="10" width="7.7109375" collapsed="false"/>
    <col min="3" max="3" customWidth="true" style="10" width="1.7109375" collapsed="false"/>
    <col min="4" max="4" bestFit="true" customWidth="true" style="10" width="15.0" collapsed="false"/>
    <col min="5" max="5" customWidth="true" style="10" width="1.7109375" collapsed="false"/>
    <col min="6" max="6" bestFit="true" customWidth="true" style="10" width="15.42578125" collapsed="false"/>
    <col min="7" max="7" customWidth="true" style="10" width="1.7109375" collapsed="false"/>
    <col min="8" max="8" customWidth="true" style="10" width="11.140625" collapsed="false"/>
    <col min="9" max="9" customWidth="true" style="10" width="1.7109375" collapsed="false"/>
    <col min="10" max="10" customWidth="true" style="10" width="10.5703125" collapsed="false"/>
    <col min="11" max="11" customWidth="true" style="10" width="6.140625" collapsed="false"/>
    <col min="12" max="12" customWidth="true" hidden="true" style="10" width="0.0" collapsed="false"/>
    <col min="13" max="16384" style="10" width="9.140625" collapsed="false"/>
  </cols>
  <sheetData>
    <row ht="18" r="1" spans="1:13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customFormat="1" ht="12.75" r="2" s="11" spans="1:13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customFormat="1" customHeight="1" ht="5.45" r="3" s="11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customFormat="1" r="4" s="13" spans="1:13">
      <c r="B4" s="14"/>
      <c r="C4" s="14"/>
      <c r="D4" s="15"/>
      <c r="E4" s="16"/>
      <c r="F4" s="17" t="s">
        <v>2</v>
      </c>
      <c r="G4" s="17"/>
      <c r="H4" s="56" t="s">
        <v>3</v>
      </c>
      <c r="I4" s="56"/>
      <c r="J4" s="56"/>
      <c r="K4" s="18"/>
      <c r="L4" s="18"/>
    </row>
    <row customFormat="1" r="5" s="13" spans="1:13">
      <c r="B5" s="15" t="s">
        <v>0</v>
      </c>
      <c r="C5" s="15"/>
      <c r="D5" s="17" t="s">
        <v>38</v>
      </c>
      <c r="E5" s="14"/>
      <c r="F5" s="17" t="s">
        <v>3</v>
      </c>
      <c r="G5" s="17"/>
      <c r="H5" s="17" t="s">
        <v>4</v>
      </c>
      <c r="I5" s="17"/>
      <c r="J5" s="17" t="s">
        <v>5</v>
      </c>
      <c r="K5" s="18"/>
      <c r="L5" s="18" t="s">
        <v>7</v>
      </c>
    </row>
    <row customFormat="1" r="6" s="13" spans="1:13">
      <c r="B6" s="19" t="s">
        <v>1</v>
      </c>
      <c r="C6" s="19"/>
      <c r="D6" s="20" t="s">
        <v>20</v>
      </c>
      <c r="E6" s="14"/>
      <c r="F6" s="21" t="s">
        <v>21</v>
      </c>
      <c r="G6" s="17"/>
      <c r="H6" s="20" t="s">
        <v>20</v>
      </c>
      <c r="I6" s="17"/>
      <c r="J6" s="21" t="s">
        <v>6</v>
      </c>
      <c r="K6" s="18"/>
      <c r="L6" s="22" t="s">
        <v>9</v>
      </c>
    </row>
    <row customFormat="1" customHeight="1" ht="14.1" r="7" s="13" spans="1:13">
      <c r="B7" s="23">
        <f>LARGE(Data!$A$2:$A$71,11)</f>
        <v>2008</v>
      </c>
      <c r="C7" s="24"/>
      <c r="D7" s="25">
        <f>INDEX(Data!$A$2:$E$71,MATCH($B7,Data!$A$2:$A$71,0),2)</f>
        <v>5888</v>
      </c>
      <c r="E7" s="9"/>
      <c r="F7" s="25">
        <f>INDEX(Data!$A$2:$E$71,MATCH($B7,Data!$A$2:$A$71,0),3)</f>
        <v>1433.3</v>
      </c>
      <c r="G7" s="24"/>
      <c r="H7" s="26">
        <f>INDEX(Data!$A$2:$E$71,MATCH($B7,Data!$A$2:$A$71,0),4)</f>
        <v>24.342730978260867</v>
      </c>
      <c r="I7" s="27"/>
      <c r="J7" s="55">
        <f>INDEX(Data!$A$2:$E$71,MATCH($B7,Data!$A$2:$A$71,0),5)</f>
        <v>114.79999999999995</v>
      </c>
      <c r="K7" s="28"/>
      <c r="L7" s="13" t="s">
        <v>8</v>
      </c>
    </row>
    <row customFormat="1" customHeight="1" ht="14.1" r="8" s="13" spans="1:13">
      <c r="B8" s="23">
        <f>LARGE(Data!$A$2:$A$71,10)</f>
        <v>2009</v>
      </c>
      <c r="C8" s="24"/>
      <c r="D8" s="29">
        <f>INDEX(Data!$A$2:$E$71,MATCH($B8,Data!$A$2:$A$71,0),2)</f>
        <v>5934</v>
      </c>
      <c r="E8" s="29"/>
      <c r="F8" s="29">
        <f>INDEX(Data!$A$2:$E$71,MATCH($B8,Data!$A$2:$A$71,0),3)</f>
        <v>1509.5</v>
      </c>
      <c r="G8" s="24"/>
      <c r="H8" s="30">
        <f>INDEX(Data!$A$2:$E$71,MATCH($B8,Data!$A$2:$A$71,0),4)</f>
        <v>25.438153016514995</v>
      </c>
      <c r="I8" s="27"/>
      <c r="J8" s="31">
        <f>INDEX(Data!$A$2:$E$71,MATCH($B8,Data!$A$2:$A$71,0),5)</f>
        <v>76.200000000000045</v>
      </c>
      <c r="K8" s="28"/>
      <c r="L8" s="28" t="s">
        <v>10</v>
      </c>
    </row>
    <row customFormat="1" customHeight="1" ht="14.1" r="9" s="13" spans="1:13">
      <c r="B9" s="32">
        <f>LARGE(Data!$A$2:$A$71,9)</f>
        <v>2010</v>
      </c>
      <c r="C9" s="33"/>
      <c r="D9" s="34">
        <f>INDEX(Data!$A$2:$E$71,MATCH($B9,Data!$A$2:$A$71,0),2)</f>
        <v>5298.2</v>
      </c>
      <c r="E9" s="34"/>
      <c r="F9" s="34">
        <f>INDEX(Data!$A$2:$E$71,MATCH($B9,Data!$A$2:$A$71,0),3)</f>
        <v>1430.1</v>
      </c>
      <c r="G9" s="33"/>
      <c r="H9" s="35">
        <f>INDEX(Data!$A$2:$E$71,MATCH($B9,Data!$A$2:$A$71,0),4)</f>
        <v>26.992186025442606</v>
      </c>
      <c r="I9" s="36"/>
      <c r="J9" s="37">
        <f>INDEX(Data!$A$2:$E$71,MATCH($B9,Data!$A$2:$A$71,0),5)</f>
        <v>-79.400000000000091</v>
      </c>
      <c r="K9" s="28"/>
      <c r="L9" s="38" t="s">
        <v>11</v>
      </c>
    </row>
    <row customFormat="1" customHeight="1" ht="14.1" r="10" s="13" spans="1:13">
      <c r="B10" s="23">
        <f>LARGE(Data!$A$2:$A$71,8)</f>
        <v>2011</v>
      </c>
      <c r="C10" s="24"/>
      <c r="D10" s="29">
        <f>INDEX(Data!$A$2:$E$71,MATCH($B10,Data!$A$2:$A$71,0),2)</f>
        <v>5344.4</v>
      </c>
      <c r="E10" s="29"/>
      <c r="F10" s="29">
        <f>INDEX(Data!$A$2:$E$71,MATCH($B10,Data!$A$2:$A$71,0),3)</f>
        <v>1365.3</v>
      </c>
      <c r="G10" s="24"/>
      <c r="H10" s="30">
        <f>INDEX(Data!$A$2:$E$71,MATCH($B10,Data!$A$2:$A$71,0),4)</f>
        <v>25.546366289948359</v>
      </c>
      <c r="I10" s="27"/>
      <c r="J10" s="31">
        <f>INDEX(Data!$A$2:$E$71,MATCH($B10,Data!$A$2:$A$71,0),5)</f>
        <v>-64.799999999999955</v>
      </c>
      <c r="K10" s="28"/>
      <c r="L10" s="13" t="s">
        <v>12</v>
      </c>
    </row>
    <row customFormat="1" customHeight="1" ht="14.1" r="11" s="13" spans="1:13">
      <c r="B11" s="23">
        <f>LARGE(Data!$A$2:$A$71,7)</f>
        <v>2012</v>
      </c>
      <c r="C11" s="24"/>
      <c r="D11" s="29">
        <f>INDEX(Data!$A$2:$E$71,MATCH($B11,Data!$A$2:$A$71,0),2)</f>
        <v>6004.4</v>
      </c>
      <c r="E11" s="29"/>
      <c r="F11" s="29">
        <f>INDEX(Data!$A$2:$E$71,MATCH($B11,Data!$A$2:$A$71,0),3)</f>
        <v>1352.8</v>
      </c>
      <c r="G11" s="24"/>
      <c r="H11" s="30">
        <f>INDEX(Data!$A$2:$E$71,MATCH($B11,Data!$A$2:$A$71,0),4)</f>
        <v>22.530144560655522</v>
      </c>
      <c r="I11" s="27"/>
      <c r="J11" s="31">
        <f>INDEX(Data!$A$2:$E$71,MATCH($B11,Data!$A$2:$A$71,0),5)</f>
        <v>-12.5</v>
      </c>
      <c r="L11" s="13" t="s">
        <v>13</v>
      </c>
    </row>
    <row customFormat="1" customHeight="1" ht="14.1" r="12" s="13" spans="1:13">
      <c r="B12" s="32">
        <f>LARGE(Data!$A$2:$A$71,6)</f>
        <v>2013</v>
      </c>
      <c r="C12" s="33"/>
      <c r="D12" s="34">
        <f>INDEX(Data!$A$2:$E$71,MATCH($B12,Data!$A$2:$A$71,0),2)</f>
        <v>6413.1</v>
      </c>
      <c r="E12" s="34"/>
      <c r="F12" s="34">
        <f>INDEX(Data!$A$2:$E$71,MATCH($B12,Data!$A$2:$A$71,0),3)</f>
        <v>1384.7</v>
      </c>
      <c r="G12" s="33"/>
      <c r="H12" s="35">
        <f>INDEX(Data!$A$2:$E$71,MATCH($B12,Data!$A$2:$A$71,0),4)</f>
        <v>21.591741903291702</v>
      </c>
      <c r="I12" s="36"/>
      <c r="J12" s="37">
        <f>INDEX(Data!$A$2:$E$71,MATCH($B12,Data!$A$2:$A$71,0),5)</f>
        <v>31.900000000000091</v>
      </c>
    </row>
    <row customFormat="1" customHeight="1" ht="14.1" r="13" s="13" spans="1:13">
      <c r="B13" s="23">
        <f>LARGE(Data!$A$2:$A$71,5)</f>
        <v>2014</v>
      </c>
      <c r="C13" s="24"/>
      <c r="D13" s="29">
        <f>INDEX(Data!$A$2:$E$71,MATCH($B13,Data!$A$2:$A$71,0),2)</f>
        <v>6461.6</v>
      </c>
      <c r="E13" s="29"/>
      <c r="F13" s="29">
        <f>INDEX(Data!$A$2:$E$71,MATCH($B13,Data!$A$2:$A$71,0),3)</f>
        <v>1359.8</v>
      </c>
      <c r="G13" s="24"/>
      <c r="H13" s="30">
        <f>INDEX(Data!$A$2:$E$71,MATCH($B13,Data!$A$2:$A$71,0),4)</f>
        <v>21.044323387396307</v>
      </c>
      <c r="I13" s="27"/>
      <c r="J13" s="31">
        <f>INDEX(Data!$A$2:$E$71,MATCH($B13,Data!$A$2:$A$71,0),5)</f>
        <v>-24.900000000000091</v>
      </c>
      <c r="K13" s="28"/>
      <c r="L13" s="38"/>
    </row>
    <row customFormat="1" customHeight="1" ht="14.1" r="14" s="13" spans="1:13">
      <c r="B14" s="23">
        <f>LARGE(Data!$A$2:$A$71,4)</f>
        <v>2015</v>
      </c>
      <c r="C14" s="24"/>
      <c r="D14" s="29">
        <f>INDEX(Data!$A$2:$E$71,MATCH($B14,Data!$A$2:$A$71,0),2)</f>
        <v>7056.2</v>
      </c>
      <c r="E14" s="29"/>
      <c r="F14" s="29">
        <f>INDEX(Data!$A$2:$E$71,MATCH($B14,Data!$A$2:$A$71,0),3)</f>
        <v>1369.5</v>
      </c>
      <c r="G14" s="24"/>
      <c r="H14" s="30">
        <f>INDEX(Data!$A$2:$E$71,MATCH($B14,Data!$A$2:$A$71,0),4)</f>
        <v>19.408463478926336</v>
      </c>
      <c r="I14" s="27"/>
      <c r="J14" s="31">
        <f>INDEX(Data!$A$2:$E$71,MATCH($B14,Data!$A$2:$A$71,0),5)</f>
        <v>9.7000000000000455</v>
      </c>
      <c r="K14" s="28"/>
    </row>
    <row customFormat="1" customHeight="1" ht="14.1" r="15" s="13" spans="1:13">
      <c r="B15" s="32">
        <f>LARGE(Data!$A$2:$A$71,3)</f>
        <v>2016</v>
      </c>
      <c r="C15" s="33"/>
      <c r="D15" s="34">
        <f>INDEX(Data!$A$2:$E$71,MATCH($B15,Data!$A$2:$A$71,0),2)</f>
        <v>7244.3</v>
      </c>
      <c r="E15" s="34"/>
      <c r="F15" s="34">
        <f>INDEX(Data!$A$2:$E$71,MATCH($B15,Data!$A$2:$A$71,0),3)</f>
        <v>1405.2</v>
      </c>
      <c r="G15" s="33"/>
      <c r="H15" s="35">
        <f>INDEX(Data!$A$2:$E$71,MATCH($B15,Data!$A$2:$A$71,0),4)</f>
        <v>19.397319271703271</v>
      </c>
      <c r="I15" s="36"/>
      <c r="J15" s="37">
        <f>INDEX(Data!$A$2:$E$71,MATCH($B15,Data!$A$2:$A$71,0),5)</f>
        <v>35.700000000000045</v>
      </c>
      <c r="K15" s="28"/>
    </row>
    <row customFormat="1" customHeight="1" ht="14.1" r="16" s="13" spans="1:13">
      <c r="B16" s="23">
        <f>LARGE(Data!$A$2:$A$71,2)</f>
        <v>2017</v>
      </c>
      <c r="C16" s="24"/>
      <c r="D16" s="29">
        <f>INDEX(Data!$A$2:$E$71,MATCH($B16,Data!$A$2:$A$71,0),2)</f>
        <v>7263.5</v>
      </c>
      <c r="E16" s="29"/>
      <c r="F16" s="29">
        <f>INDEX(Data!$A$2:$E$71,MATCH($B16,Data!$A$2:$A$71,0),3)</f>
        <v>1354.2</v>
      </c>
      <c r="G16" s="24"/>
      <c r="H16" s="30">
        <f>INDEX(Data!$A$2:$E$71,MATCH($B16,Data!$A$2:$A$71,0),4)</f>
        <v>18.643904453775729</v>
      </c>
      <c r="I16" s="27"/>
      <c r="J16" s="31">
        <f>INDEX(Data!$A$2:$E$71,MATCH($B16,Data!$A$2:$A$71,0),5)</f>
        <v>-51</v>
      </c>
      <c r="K16" s="28"/>
      <c r="M16" s="39"/>
    </row>
    <row customFormat="1" customHeight="1" ht="14.1" r="17" s="13" spans="2:11">
      <c r="B17" s="23">
        <f>LARGE(Data!$A$2:$A$71,1)</f>
        <v>2018</v>
      </c>
      <c r="C17" s="24"/>
      <c r="D17" s="29">
        <f>INDEX(Data!$A$2:$E$71,MATCH($B17,Data!$A$2:$A$71,0),2)</f>
        <v>7256.6</v>
      </c>
      <c r="E17" s="29"/>
      <c r="F17" s="29">
        <f>INDEX(Data!$A$2:$E$71,MATCH($B17,Data!$A$2:$A$71,0),3)</f>
        <v>1347.1</v>
      </c>
      <c r="G17" s="24"/>
      <c r="H17" s="30">
        <f>INDEX(Data!$A$2:$E$71,MATCH($B17,Data!$A$2:$A$71,0),4)</f>
        <v>18.563790204779096</v>
      </c>
      <c r="I17" s="27"/>
      <c r="J17" s="31">
        <f>INDEX(Data!$A$2:$E$71,MATCH($B17,Data!$A$2:$A$71,0),5)</f>
        <v>-7.1000000000001364</v>
      </c>
      <c r="K17" s="28"/>
    </row>
    <row customFormat="1" customHeight="1" ht="14.1" r="18" s="13" spans="2:11"/>
    <row customFormat="1" customHeight="1" ht="12" r="19" s="13" spans="2:11">
      <c r="B19" s="13" t="s">
        <v>39</v>
      </c>
      <c r="C19" s="2"/>
      <c r="D19" s="2"/>
      <c r="E19" s="40"/>
    </row>
    <row customFormat="1" customHeight="1" ht="12" r="20" s="13" spans="2:11">
      <c r="B20" s="41" t="s">
        <v>23</v>
      </c>
      <c r="C20" s="40"/>
      <c r="E20" s="40"/>
    </row>
    <row customFormat="1" customHeight="1" ht="12" r="21" s="13" spans="2:11">
      <c r="B21" s="1" t="s">
        <v>41</v>
      </c>
      <c r="E21" s="2"/>
    </row>
    <row customFormat="1" customHeight="1" ht="3" r="22" s="13" spans="2:11">
      <c r="B22" s="1"/>
      <c r="E22" s="2"/>
    </row>
    <row customFormat="1" customHeight="1" ht="12" r="23" s="13" spans="2:11">
      <c r="B23" s="1" t="s">
        <v>40</v>
      </c>
      <c r="E23" s="2"/>
    </row>
    <row customFormat="1" customHeight="1" hidden="1" ht="11.45" r="24" s="13" spans="2:11">
      <c r="B24" s="42" t="s">
        <v>14</v>
      </c>
    </row>
    <row customFormat="1" hidden="1" r="25" s="13" spans="2:11">
      <c r="B25" s="57" t="s">
        <v>15</v>
      </c>
      <c r="C25" s="58"/>
      <c r="D25" s="58"/>
    </row>
    <row customFormat="1" hidden="1" r="26" s="13" spans="2:11">
      <c r="B26" s="57" t="s">
        <v>16</v>
      </c>
      <c r="C26" s="58"/>
    </row>
    <row customFormat="1" hidden="1" r="27" s="13" spans="2:11">
      <c r="B27" s="57" t="s">
        <v>17</v>
      </c>
      <c r="C27" s="58"/>
      <c r="D27" s="58"/>
    </row>
    <row customFormat="1" customHeight="1" ht="12" r="28" s="13" spans="2:11">
      <c r="B28" s="57" t="s">
        <v>18</v>
      </c>
      <c r="C28" s="58"/>
      <c r="D28" s="58"/>
    </row>
    <row customFormat="1" customHeight="1" ht="12" r="29" s="13" spans="2:11">
      <c r="B29" s="57" t="s">
        <v>19</v>
      </c>
      <c r="C29" s="58"/>
      <c r="D29" s="58"/>
    </row>
    <row customFormat="1" customHeight="1" ht="16.149999999999999" r="30" s="13" spans="2:11"/>
    <row customFormat="1" customHeight="1" ht="12" r="31" s="13" spans="2:11">
      <c r="B31" s="58"/>
      <c r="C31" s="58"/>
      <c r="D31" s="58"/>
      <c r="E31" s="58"/>
      <c r="F31" s="58"/>
      <c r="G31" s="58"/>
      <c r="H31" s="58"/>
      <c r="I31" s="58"/>
      <c r="J31" s="58"/>
    </row>
    <row customFormat="1" customHeight="1" ht="12" r="32" s="13" spans="2:11">
      <c r="B32" s="58"/>
      <c r="C32" s="58"/>
      <c r="D32" s="58"/>
      <c r="E32" s="58"/>
      <c r="F32" s="58"/>
      <c r="G32" s="58"/>
      <c r="H32" s="58"/>
      <c r="I32" s="58"/>
      <c r="J32" s="58"/>
    </row>
  </sheetData>
  <mergeCells count="9">
    <mergeCell ref="H4:J4"/>
    <mergeCell ref="B25:D25"/>
    <mergeCell ref="A1:L1"/>
    <mergeCell ref="B31:J31"/>
    <mergeCell ref="B32:J32"/>
    <mergeCell ref="B26:C26"/>
    <mergeCell ref="B27:D27"/>
    <mergeCell ref="B28:D28"/>
    <mergeCell ref="B29:D29"/>
  </mergeCells>
  <pageMargins bottom="1" footer="0.25" header="0.5" left="0.5" right="0.5" top="0.7"/>
  <pageSetup cellComments="atEnd" orientation="portrait" r:id="rId1"/>
  <headerFooter>
    <oddFooter><![CDATA[&L&8Source:   Department of Management, Salary Projection Model, Board of Regents         
Monthly Expenditure Reports, and the I/3 Data System
Iowa LSA Staff Contact:  Ron Robinson (515.281.6256) ron.robinson@legis.iowa.gov
&C&G
&R&G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34"/>
  <sheetViews>
    <sheetView workbookViewId="0">
      <pane activePane="bottomLeft" state="frozen" topLeftCell="A2" ySplit="1"/>
      <selection activeCell="A18" pane="bottomLeft" sqref="A18"/>
    </sheetView>
  </sheetViews>
  <sheetFormatPr defaultRowHeight="12"/>
  <cols>
    <col min="1" max="1" bestFit="true" customWidth="true" style="8" width="10.42578125" collapsed="false"/>
    <col min="2" max="2" bestFit="true" customWidth="true" style="51" width="22.28515625" collapsed="false"/>
    <col min="3" max="3" bestFit="true" customWidth="true" style="51" width="34.85546875" collapsed="false"/>
    <col min="4" max="4" customWidth="true" style="51" width="16.5703125" collapsed="false"/>
    <col min="5" max="5" bestFit="true" customWidth="true" style="51" width="15.85546875" collapsed="false"/>
  </cols>
  <sheetData>
    <row r="1" spans="1:5">
      <c r="A1" s="7" t="s">
        <v>32</v>
      </c>
      <c r="B1" s="45" t="s">
        <v>34</v>
      </c>
      <c r="C1" s="45" t="s">
        <v>33</v>
      </c>
      <c r="D1" s="46" t="s">
        <v>36</v>
      </c>
      <c r="E1" s="46" t="s">
        <v>35</v>
      </c>
    </row>
    <row customFormat="1" r="2" s="43" spans="1:5">
      <c r="A2" s="3">
        <v>2002</v>
      </c>
      <c r="B2" s="47"/>
      <c r="C2" s="47">
        <v>1131.2</v>
      </c>
      <c r="D2" s="47"/>
      <c r="E2" s="48"/>
    </row>
    <row customFormat="1" r="3" s="43" spans="1:5">
      <c r="A3" s="3">
        <v>2003</v>
      </c>
      <c r="B3" s="47"/>
      <c r="C3" s="47">
        <v>1142.2</v>
      </c>
      <c r="D3" s="47">
        <v>0.252</v>
      </c>
      <c r="E3" s="47">
        <f ref="E3:E14" si="0" t="shared">C3-C2</f>
        <v>11</v>
      </c>
    </row>
    <row customFormat="1" r="4" s="43" spans="1:5">
      <c r="A4" s="3">
        <v>2004</v>
      </c>
      <c r="B4" s="47"/>
      <c r="C4" s="47">
        <v>1195.2</v>
      </c>
      <c r="D4" s="47">
        <v>0.26400000000000001</v>
      </c>
      <c r="E4" s="47">
        <f si="0" t="shared"/>
        <v>53</v>
      </c>
    </row>
    <row customFormat="1" r="5" s="43" spans="1:5">
      <c r="A5" s="3">
        <v>2005</v>
      </c>
      <c r="B5" s="47">
        <v>4603.3</v>
      </c>
      <c r="C5" s="47">
        <v>1225.7</v>
      </c>
      <c r="D5" s="47">
        <f ref="D5:D18" si="1" t="shared">(C5/B5)*100</f>
        <v>26.626550518106573</v>
      </c>
      <c r="E5" s="47">
        <f si="0" t="shared"/>
        <v>30.5</v>
      </c>
    </row>
    <row customFormat="1" r="6" s="43" spans="1:5">
      <c r="A6" s="3">
        <v>2006</v>
      </c>
      <c r="B6" s="47">
        <v>5020.5</v>
      </c>
      <c r="C6" s="47">
        <v>1289.3</v>
      </c>
      <c r="D6" s="47">
        <f si="1" t="shared"/>
        <v>25.680709092719852</v>
      </c>
      <c r="E6" s="47">
        <f si="0" t="shared"/>
        <v>63.599999999999909</v>
      </c>
    </row>
    <row customFormat="1" r="7" s="43" spans="1:5">
      <c r="A7" s="3">
        <v>2007</v>
      </c>
      <c r="B7" s="47">
        <v>5384.7</v>
      </c>
      <c r="C7" s="47">
        <v>1318.5</v>
      </c>
      <c r="D7" s="47">
        <f si="1" t="shared"/>
        <v>24.486043790740432</v>
      </c>
      <c r="E7" s="47">
        <f si="0" t="shared"/>
        <v>29.200000000000045</v>
      </c>
    </row>
    <row customFormat="1" r="8" s="43" spans="1:5">
      <c r="A8" s="3">
        <v>2008</v>
      </c>
      <c r="B8" s="47">
        <v>5888</v>
      </c>
      <c r="C8" s="47">
        <v>1433.3</v>
      </c>
      <c r="D8" s="47">
        <f si="1" t="shared"/>
        <v>24.342730978260867</v>
      </c>
      <c r="E8" s="47">
        <f si="0" t="shared"/>
        <v>114.79999999999995</v>
      </c>
    </row>
    <row customFormat="1" r="9" s="43" spans="1:5">
      <c r="A9" s="3">
        <v>2009</v>
      </c>
      <c r="B9" s="47">
        <v>5934</v>
      </c>
      <c r="C9" s="47">
        <v>1509.5</v>
      </c>
      <c r="D9" s="47">
        <f si="1" t="shared"/>
        <v>25.438153016514995</v>
      </c>
      <c r="E9" s="47">
        <f si="0" t="shared"/>
        <v>76.200000000000045</v>
      </c>
    </row>
    <row customFormat="1" r="10" s="43" spans="1:5">
      <c r="A10" s="3">
        <v>2010</v>
      </c>
      <c r="B10" s="47">
        <v>5298.2</v>
      </c>
      <c r="C10" s="47">
        <v>1430.1</v>
      </c>
      <c r="D10" s="47">
        <f si="1" t="shared"/>
        <v>26.992186025442606</v>
      </c>
      <c r="E10" s="47">
        <f si="0" t="shared"/>
        <v>-79.400000000000091</v>
      </c>
    </row>
    <row customFormat="1" r="11" s="43" spans="1:5">
      <c r="A11" s="3">
        <v>2011</v>
      </c>
      <c r="B11" s="47">
        <v>5344.4</v>
      </c>
      <c r="C11" s="47">
        <v>1365.3</v>
      </c>
      <c r="D11" s="47">
        <f si="1" t="shared"/>
        <v>25.546366289948359</v>
      </c>
      <c r="E11" s="47">
        <f si="0" t="shared"/>
        <v>-64.799999999999955</v>
      </c>
    </row>
    <row customFormat="1" r="12" s="43" spans="1:5">
      <c r="A12" s="3">
        <v>2012</v>
      </c>
      <c r="B12" s="47">
        <v>6004.4</v>
      </c>
      <c r="C12" s="47">
        <v>1352.8</v>
      </c>
      <c r="D12" s="47">
        <f si="1" t="shared"/>
        <v>22.530144560655522</v>
      </c>
      <c r="E12" s="47">
        <f si="0" t="shared"/>
        <v>-12.5</v>
      </c>
    </row>
    <row customFormat="1" r="13" s="43" spans="1:5">
      <c r="A13" s="3">
        <v>2013</v>
      </c>
      <c r="B13" s="47">
        <v>6413.1</v>
      </c>
      <c r="C13" s="47">
        <v>1384.7</v>
      </c>
      <c r="D13" s="47">
        <f si="1" t="shared"/>
        <v>21.591741903291702</v>
      </c>
      <c r="E13" s="47">
        <f si="0" t="shared"/>
        <v>31.900000000000091</v>
      </c>
    </row>
    <row customFormat="1" r="14" s="43" spans="1:5">
      <c r="A14" s="3">
        <v>2014</v>
      </c>
      <c r="B14" s="47">
        <v>6461.6</v>
      </c>
      <c r="C14" s="47">
        <v>1359.8</v>
      </c>
      <c r="D14" s="47">
        <f si="1" t="shared"/>
        <v>21.044323387396307</v>
      </c>
      <c r="E14" s="47">
        <f si="0" t="shared"/>
        <v>-24.900000000000091</v>
      </c>
    </row>
    <row customFormat="1" r="15" s="43" spans="1:5">
      <c r="A15" s="3">
        <v>2015</v>
      </c>
      <c r="B15" s="47">
        <v>7056.2</v>
      </c>
      <c r="C15" s="49">
        <v>1369.5</v>
      </c>
      <c r="D15" s="47">
        <f si="1" t="shared"/>
        <v>19.408463478926336</v>
      </c>
      <c r="E15" s="47">
        <f>C15-C14</f>
        <v>9.7000000000000455</v>
      </c>
    </row>
    <row customFormat="1" r="16" s="43" spans="1:5">
      <c r="A16" s="3">
        <v>2016</v>
      </c>
      <c r="B16" s="47">
        <v>7244.3</v>
      </c>
      <c r="C16" s="49">
        <v>1405.2</v>
      </c>
      <c r="D16" s="47">
        <f ref="D16" si="2" t="shared">(C16/B16)*100</f>
        <v>19.397319271703271</v>
      </c>
      <c r="E16" s="47">
        <f>C16-C15</f>
        <v>35.700000000000045</v>
      </c>
    </row>
    <row customFormat="1" r="17" s="43" spans="1:5">
      <c r="A17" s="3">
        <v>2017</v>
      </c>
      <c r="B17" s="53">
        <v>7263.5</v>
      </c>
      <c r="C17" s="54">
        <v>1354.2</v>
      </c>
      <c r="D17" s="47">
        <f si="1" t="shared"/>
        <v>18.643904453775729</v>
      </c>
      <c r="E17" s="47">
        <f>C17-C16</f>
        <v>-51</v>
      </c>
    </row>
    <row customFormat="1" r="18" s="43" spans="1:5">
      <c r="A18" s="3">
        <v>2018</v>
      </c>
      <c r="B18" s="50">
        <v>7256.6</v>
      </c>
      <c r="C18" s="50">
        <v>1347.1</v>
      </c>
      <c r="D18" s="50">
        <f si="1" t="shared"/>
        <v>18.563790204779096</v>
      </c>
      <c r="E18" s="47">
        <f>C18-C17</f>
        <v>-7.1000000000001364</v>
      </c>
    </row>
    <row customFormat="1" r="19" s="43" spans="1:5">
      <c r="A19" s="44"/>
      <c r="B19" s="50"/>
      <c r="C19" s="50"/>
      <c r="D19" s="50"/>
      <c r="E19" s="50"/>
    </row>
    <row customFormat="1" r="20" s="43" spans="1:5">
      <c r="A20" s="44"/>
      <c r="B20" s="50"/>
      <c r="C20" s="50"/>
      <c r="D20" s="50"/>
      <c r="E20" s="50"/>
    </row>
    <row customFormat="1" r="21" s="43" spans="1:5">
      <c r="A21" s="44"/>
      <c r="B21" s="50"/>
      <c r="C21" s="50"/>
      <c r="D21" s="50"/>
      <c r="E21" s="50"/>
    </row>
    <row customFormat="1" r="22" s="43" spans="1:5">
      <c r="A22" s="44"/>
      <c r="B22" s="50"/>
      <c r="C22" s="50"/>
      <c r="D22" s="50"/>
      <c r="E22" s="50"/>
    </row>
    <row customFormat="1" r="23" s="43" spans="1:5">
      <c r="A23" s="44"/>
      <c r="B23" s="50"/>
      <c r="C23" s="50"/>
      <c r="D23" s="50"/>
      <c r="E23" s="50"/>
    </row>
    <row customFormat="1" r="24" s="43" spans="1:5">
      <c r="A24" s="44"/>
      <c r="B24" s="50"/>
      <c r="C24" s="50"/>
      <c r="D24" s="50"/>
      <c r="E24" s="50"/>
    </row>
    <row customFormat="1" r="25" s="43" spans="1:5">
      <c r="A25" s="44"/>
      <c r="B25" s="50"/>
      <c r="C25" s="50"/>
      <c r="D25" s="50"/>
      <c r="E25" s="50"/>
    </row>
    <row customFormat="1" r="26" s="43" spans="1:5">
      <c r="A26" s="44"/>
      <c r="B26" s="50"/>
      <c r="C26" s="50"/>
      <c r="D26" s="50"/>
      <c r="E26" s="50"/>
    </row>
    <row customFormat="1" r="27" s="43" spans="1:5">
      <c r="A27" s="44"/>
      <c r="B27" s="50"/>
      <c r="C27" s="50"/>
      <c r="D27" s="50"/>
      <c r="E27" s="50"/>
    </row>
    <row customFormat="1" r="28" s="43" spans="1:5">
      <c r="A28" s="44"/>
      <c r="B28" s="50"/>
      <c r="C28" s="50"/>
      <c r="D28" s="50"/>
      <c r="E28" s="50"/>
    </row>
    <row customFormat="1" r="29" s="43" spans="1:5">
      <c r="A29" s="44"/>
      <c r="B29" s="50"/>
      <c r="C29" s="50"/>
      <c r="D29" s="50"/>
      <c r="E29" s="50"/>
    </row>
    <row customFormat="1" r="30" s="43" spans="1:5">
      <c r="A30" s="44"/>
      <c r="B30" s="50"/>
      <c r="C30" s="50"/>
      <c r="D30" s="50"/>
      <c r="E30" s="50"/>
    </row>
    <row customFormat="1" r="31" s="43" spans="1:5">
      <c r="A31" s="44"/>
      <c r="B31" s="50"/>
      <c r="C31" s="50"/>
      <c r="D31" s="50"/>
      <c r="E31" s="50"/>
    </row>
    <row customFormat="1" r="32" s="43" spans="1:5">
      <c r="A32" s="44"/>
      <c r="B32" s="50"/>
      <c r="C32" s="50"/>
      <c r="D32" s="50"/>
      <c r="E32" s="50"/>
    </row>
    <row customFormat="1" r="33" s="43" spans="1:5">
      <c r="A33" s="44"/>
      <c r="B33" s="50"/>
      <c r="C33" s="50"/>
      <c r="D33" s="50"/>
      <c r="E33" s="50"/>
    </row>
    <row customFormat="1" r="34" s="43" spans="1:5">
      <c r="A34" s="44"/>
      <c r="B34" s="50"/>
      <c r="C34" s="50"/>
      <c r="D34" s="50"/>
      <c r="E34" s="50"/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A20" sqref="A20"/>
    </sheetView>
  </sheetViews>
  <sheetFormatPr defaultColWidth="10.28515625" defaultRowHeight="12"/>
  <cols>
    <col min="1" max="1" bestFit="true" customWidth="true" style="4" width="34.28515625" collapsed="false"/>
    <col min="2" max="2" bestFit="true" customWidth="true" style="4" width="58.85546875" collapsed="false"/>
    <col min="3" max="4" style="4" width="10.28515625" collapsed="false"/>
    <col min="5" max="5" customWidth="true" style="4" width="35.5703125" collapsed="false"/>
    <col min="6" max="8" style="4" width="10.28515625" collapsed="false"/>
    <col min="9" max="9" customWidth="true" hidden="true" style="4" width="10.28515625" collapsed="false"/>
    <col min="10" max="16384" style="4" width="10.28515625" collapsed="false"/>
  </cols>
  <sheetData>
    <row r="1" spans="1:9">
      <c r="A1" s="4" t="s">
        <v>24</v>
      </c>
      <c r="B1" s="5"/>
      <c r="I1" s="4" t="s">
        <v>25</v>
      </c>
    </row>
    <row r="2" spans="1:9">
      <c r="A2" s="4" t="s">
        <v>26</v>
      </c>
      <c r="B2" s="5"/>
      <c r="I2" s="4" t="s">
        <v>27</v>
      </c>
    </row>
    <row r="3" spans="1:9">
      <c r="A3" s="4" t="s">
        <v>28</v>
      </c>
      <c r="B3" s="4" t="s">
        <v>25</v>
      </c>
      <c r="I3" s="4" t="s">
        <v>29</v>
      </c>
    </row>
    <row r="4" spans="1:9">
      <c r="A4" s="4" t="s">
        <v>30</v>
      </c>
      <c r="B4" s="6"/>
      <c r="I4" s="4" t="s">
        <v>31</v>
      </c>
    </row>
    <row r="5" spans="1:9">
      <c r="E5" s="5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2006-10-13T17:44:07Z</dcterms:created>
  <dc:creator>David L. Hinman</dc:creator>
  <cp:lastModifiedBy>Acton, Jennifer [LEGIS]</cp:lastModifiedBy>
  <cp:lastPrinted>2018-07-31T15:37:18Z</cp:lastPrinted>
  <dcterms:modified xsi:type="dcterms:W3CDTF">2018-11-15T16:26:51Z</dcterms:modified>
  <dc:subject>Chart Template</dc:subject>
  <dc:title>FactBook</dc:title>
</cp:coreProperties>
</file>