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activeTab="1" windowHeight="3630" windowWidth="8355" xWindow="240" yWindow="60"/>
  </bookViews>
  <sheets>
    <sheet name="Factbook (old)" r:id="rId1" sheetId="1" state="veryHidden"/>
    <sheet name="Factbook" r:id="rId2" sheetId="4" state="veryHidden"/>
    <sheet name="Data" r:id="rId3" sheetId="2"/>
    <sheet name="Notes" r:id="rId4" sheetId="3" state="veryHidden"/>
  </sheets>
  <definedNames>
    <definedName localSheetId="1" name="_xlnm.Print_Area">Factbook!$A$1:$Q$43</definedName>
    <definedName localSheetId="0" name="_xlnm.Print_Area">'Factbook (old)'!$A$1:$Q$43</definedName>
  </definedNames>
  <calcPr calcId="162913"/>
</workbook>
</file>

<file path=xl/calcChain.xml><?xml version="1.0" encoding="utf-8"?>
<calcChain xmlns="http://schemas.openxmlformats.org/spreadsheetml/2006/main">
  <c i="4" l="1" r="H39"/>
  <c i="4" r="B39"/>
  <c i="4" r="R39" s="1"/>
  <c i="4" r="R38"/>
  <c i="4" r="F38"/>
  <c i="4" r="B38"/>
  <c i="4" r="L38" s="1"/>
  <c i="4" r="L37"/>
  <c i="4" r="H37"/>
  <c i="4" r="D37"/>
  <c i="4" r="B37"/>
  <c i="4" r="J37" s="1"/>
  <c i="4" r="B36"/>
  <c i="4" r="H36" s="1"/>
  <c i="4" r="L35"/>
  <c i="4" r="H35"/>
  <c i="4" r="D35"/>
  <c i="4" r="B35"/>
  <c i="4" r="R35" s="1"/>
  <c i="4" r="R34"/>
  <c i="4" r="F34"/>
  <c i="4" r="B34"/>
  <c i="4" r="L34" s="1"/>
  <c i="4" r="L33"/>
  <c i="4" r="H33"/>
  <c i="4" r="D33"/>
  <c i="4" r="B33"/>
  <c i="4" r="J33" s="1"/>
  <c i="4" r="B32"/>
  <c i="4" r="H32" s="1"/>
  <c i="4" r="L31"/>
  <c i="4" r="H31"/>
  <c i="4" r="D31"/>
  <c i="4" r="B31"/>
  <c i="4" r="R31" s="1"/>
  <c i="4" r="R30"/>
  <c i="4" r="F30"/>
  <c i="4" r="B30"/>
  <c i="4" r="L30" s="1"/>
  <c i="4" l="1" r="J32"/>
  <c i="4" r="H30"/>
  <c i="4" r="J31"/>
  <c i="4" r="D32"/>
  <c i="4" r="L32"/>
  <c i="4" r="F33"/>
  <c i="4" r="R33"/>
  <c i="4" r="H34"/>
  <c i="4" r="J35"/>
  <c i="4" r="D36"/>
  <c i="4" r="L36"/>
  <c i="4" r="F37"/>
  <c i="4" r="R37"/>
  <c i="4" r="H38"/>
  <c i="4" r="J39"/>
  <c i="4" r="J36"/>
  <c i="4" r="J30"/>
  <c i="4" r="J38"/>
  <c i="4" r="D39"/>
  <c i="4" r="L39"/>
  <c i="4" r="F32"/>
  <c i="4" r="R32"/>
  <c i="4" r="J34"/>
  <c i="4" r="F36"/>
  <c i="4" r="R36"/>
  <c i="4" r="D30"/>
  <c i="4" r="F31"/>
  <c i="4" r="D34"/>
  <c i="4" r="F35"/>
  <c i="4" r="D38"/>
  <c i="4" r="F39"/>
  <c i="2" r="F16"/>
  <c i="2" l="1" r="F15"/>
  <c i="2" l="1" r="F3"/>
  <c i="2" r="F14"/>
  <c i="2" l="1" r="F2"/>
  <c i="1" r="B39"/>
  <c i="1" r="L39" s="1"/>
  <c i="1" r="B38"/>
  <c i="1" r="J38" s="1"/>
  <c i="1" r="B37"/>
  <c i="1" r="R37" s="1"/>
  <c i="1" r="B36"/>
  <c i="1" r="R36" s="1"/>
  <c i="1" r="B35"/>
  <c i="1" r="B34"/>
  <c i="1" r="J34" s="1"/>
  <c i="1" r="B33"/>
  <c i="1" r="R33" s="1"/>
  <c i="1" r="B32"/>
  <c i="1" r="F32" s="1"/>
  <c i="1" r="B31"/>
  <c i="1" r="B30"/>
  <c i="1" r="L30" s="1"/>
  <c i="2" r="F13"/>
  <c i="2" r="F12"/>
  <c i="2" r="F11"/>
  <c i="2" r="F10"/>
  <c i="2" r="F9"/>
  <c i="2" r="F8"/>
  <c i="2" r="F7"/>
  <c i="2" r="F6"/>
  <c i="2" r="F4"/>
  <c i="1" l="1" r="L31"/>
  <c i="1" r="L35"/>
  <c i="1" r="F39"/>
  <c i="1" r="F31"/>
  <c i="1" r="J36"/>
  <c i="1" r="R32"/>
  <c i="1" r="L37"/>
  <c i="1" r="L33"/>
  <c i="1" r="F36"/>
  <c i="1" r="H36"/>
  <c i="1" r="J33"/>
  <c i="1" r="L36"/>
  <c i="1" r="L32"/>
  <c i="1" r="F35"/>
  <c i="1" r="H32"/>
  <c i="1" r="J32"/>
  <c i="1" r="J37"/>
  <c i="1" r="L38"/>
  <c i="1" r="L34"/>
  <c i="1" r="D38"/>
  <c i="1" r="F30"/>
  <c i="1" r="D37"/>
  <c i="1" r="D33"/>
  <c i="1" r="H30"/>
  <c i="1" r="F38"/>
  <c i="1" r="F34"/>
  <c i="1" r="H39"/>
  <c i="1" r="H35"/>
  <c i="1" r="H31"/>
  <c i="1" r="R39"/>
  <c i="1" r="R35"/>
  <c i="1" r="R31"/>
  <c i="1" r="D30"/>
  <c i="1" r="D36"/>
  <c i="1" r="D32"/>
  <c i="1" r="J30"/>
  <c i="1" r="F37"/>
  <c i="1" r="F33"/>
  <c i="1" r="H38"/>
  <c i="1" r="H34"/>
  <c i="1" r="J39"/>
  <c i="1" r="J35"/>
  <c i="1" r="J31"/>
  <c i="1" r="R38"/>
  <c i="1" r="R34"/>
  <c i="1" r="D34"/>
  <c i="1" r="R30"/>
  <c i="1" r="D39"/>
  <c i="1" r="D35"/>
  <c i="1" r="D31"/>
  <c i="1" r="H37"/>
  <c i="1" r="H33"/>
</calcChain>
</file>

<file path=xl/sharedStrings.xml><?xml version="1.0" encoding="utf-8"?>
<sst xmlns="http://schemas.openxmlformats.org/spreadsheetml/2006/main" count="49" uniqueCount="30">
  <si>
    <t>Fiscal</t>
  </si>
  <si>
    <t xml:space="preserve">Solid </t>
  </si>
  <si>
    <t>Storage</t>
  </si>
  <si>
    <t>Household</t>
  </si>
  <si>
    <t>Agriculture</t>
  </si>
  <si>
    <t xml:space="preserve">   Year   </t>
  </si>
  <si>
    <t xml:space="preserve">      Waste      </t>
  </si>
  <si>
    <t xml:space="preserve">     Tank     </t>
  </si>
  <si>
    <t xml:space="preserve"> Haz. Waste </t>
  </si>
  <si>
    <t xml:space="preserve"> Management </t>
  </si>
  <si>
    <t xml:space="preserve">        Total        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</si>
  <si>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</si>
  <si>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</si>
  <si>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</si>
  <si>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</si>
  <si>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</si>
  <si>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</si>
  <si>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</si>
  <si>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</si>
  <si>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</si>
  <si>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</si>
  <si>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SolidWaste</t>
  </si>
  <si>
    <t>StorageTank</t>
  </si>
  <si>
    <t>AgricultureManagement</t>
  </si>
  <si>
    <t>Total</t>
  </si>
  <si>
    <t>HouseholdHazordousWaste</t>
  </si>
  <si>
    <t>Groundwater Protection Fund Income – Iowa</t>
  </si>
  <si>
    <t xml:space="preserve">  </t>
  </si>
  <si>
    <t xml:space="preserve">          $1.5 million fine.</t>
  </si>
  <si>
    <t xml:space="preserve">Note:  Increase in the Hazardous Waste Account in 2010 and 2014 was due to a collection of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</si>
</sst>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* #,##0;\(&quot;$&quot;#,##0\)"/>
    <numFmt numFmtId="165" formatCode="#,##0\ ;\(#,##0\)"/>
    <numFmt numFmtId="166" formatCode="#,##0;\(#,##0\)"/>
    <numFmt numFmtId="167" formatCode="0.0"/>
  </numFmts>
  <fonts count="8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60">
    <xf borderId="0" fillId="0" fontId="0" numFmtId="0" xfId="0"/>
    <xf applyNumberFormat="1" borderId="0" fillId="0" fontId="0" numFmtId="167" xfId="0"/>
    <xf applyFont="1" borderId="0" fillId="0" fontId="1" numFmtId="0" xfId="0"/>
    <xf applyAlignment="1" applyFont="1" applyNumberFormat="1" borderId="0" fillId="0" fontId="1" numFmtId="1" xfId="0">
      <alignment horizontal="center" vertical="top"/>
    </xf>
    <xf applyAlignment="1" applyFont="1" borderId="0" fillId="0" fontId="1" numFmtId="0" xfId="0">
      <alignment vertical="top"/>
    </xf>
    <xf applyAlignment="1" applyFont="1" borderId="0" fillId="0" fontId="5" numFmtId="0" xfId="0">
      <alignment vertical="top"/>
    </xf>
    <xf applyFont="1" borderId="0" fillId="0" fontId="5" numFmtId="0" xfId="0"/>
    <xf applyAlignment="1" applyFont="1" applyProtection="1" borderId="0" fillId="0" fontId="5" numFmtId="0" xfId="0">
      <alignment horizontal="center"/>
      <protection locked="0"/>
    </xf>
    <xf applyBorder="1" applyFill="1" applyFont="1" borderId="0" fillId="0" fontId="5" numFmtId="0" xfId="0"/>
    <xf applyNumberFormat="1" borderId="0" fillId="0" fontId="0" numFmtId="4" xfId="0"/>
    <xf applyAlignment="1" applyBorder="1" applyFont="1" applyNumberFormat="1" borderId="0" fillId="0" fontId="1" numFmtId="1" xfId="0">
      <alignment horizontal="center"/>
    </xf>
    <xf applyBorder="1" applyFont="1" borderId="0" fillId="0" fontId="1" numFmtId="0" xfId="0"/>
    <xf applyAlignment="1" applyFont="1" borderId="0" fillId="0" fontId="1" numFmtId="0" xfId="0"/>
    <xf applyAlignment="1" applyBorder="1" applyFont="1" applyProtection="1" borderId="0" fillId="0" fontId="5" numFmtId="0" xfId="0">
      <alignment horizontal="center"/>
      <protection locked="0"/>
    </xf>
    <xf applyBorder="1" applyFill="1" applyFont="1" applyNumberFormat="1" applyProtection="1" borderId="0" fillId="0" fontId="5" numFmtId="166" xfId="0">
      <protection locked="0"/>
    </xf>
    <xf applyFont="1" borderId="0" fillId="0" fontId="0" numFmtId="0" xfId="0"/>
    <xf applyBorder="1" applyFont="1" borderId="0" fillId="0" fontId="5" numFmtId="0" xfId="0"/>
    <xf applyAlignment="1" applyFont="1" borderId="0" fillId="0" fontId="1" numFmtId="0" xfId="0">
      <alignment horizontal="left"/>
    </xf>
    <xf applyFont="1" applyNumberFormat="1" borderId="0" fillId="0" fontId="5" numFmtId="4" xfId="0"/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Border="1" applyFont="1" applyNumberFormat="1" applyProtection="1" borderId="0" fillId="0" fontId="5" numFmtId="166" xfId="0">
      <protection locked="0"/>
    </xf>
    <xf applyBorder="1" applyFont="1" applyNumberFormat="1" applyProtection="1" borderId="0" fillId="0" fontId="5" numFmtId="165" xfId="0">
      <protection locked="0"/>
    </xf>
    <xf applyAlignment="1" applyBorder="1" applyFont="1" applyNumberFormat="1" applyProtection="1" borderId="0" fillId="0" fontId="5" numFmtId="165" xfId="0">
      <alignment horizontal="left"/>
      <protection locked="0"/>
    </xf>
    <xf applyBorder="1" applyFont="1" borderId="0" fillId="0" fontId="0" numFmtId="0" xfId="0"/>
    <xf applyBorder="1" applyFont="1" applyNumberFormat="1" borderId="0" fillId="0" fontId="0" numFmtId="166" xfId="0"/>
    <xf applyBorder="1" borderId="0" fillId="0" fontId="0" numFmtId="0" xfId="0"/>
    <xf applyAlignment="1" applyBorder="1" applyFont="1" applyNumberFormat="1" borderId="0" fillId="0" fontId="1" numFmtId="1" xfId="0">
      <alignment horizontal="left" vertical="top"/>
    </xf>
    <xf applyAlignment="1" applyBorder="1" applyFont="1" borderId="0" fillId="0" fontId="1" numFmtId="0" xfId="0">
      <alignment horizontal="left" vertical="top"/>
    </xf>
    <xf applyAlignment="1" applyBorder="1" applyFont="1" applyProtection="1" borderId="0" fillId="0" fontId="1" numFmtId="0" xfId="0">
      <alignment horizontal="right"/>
      <protection locked="0"/>
    </xf>
    <xf applyAlignment="1" applyBorder="1" borderId="0" fillId="0" fontId="0" numFmtId="0" xfId="0">
      <alignment horizontal="right"/>
    </xf>
    <xf applyAlignment="1" applyBorder="1" applyFont="1" applyNumberFormat="1" borderId="0" fillId="0" fontId="1" numFmtId="3" xfId="0">
      <alignment horizontal="left" vertical="top"/>
    </xf>
    <xf applyAlignment="1" applyBorder="1" applyFont="1" applyNumberFormat="1" borderId="0" fillId="0" fontId="0" numFmtId="3" xfId="0">
      <alignment horizontal="left" vertical="top"/>
    </xf>
    <xf applyAlignment="1" applyBorder="1" applyFont="1" applyNumberFormat="1" applyProtection="1" borderId="0" fillId="0" fontId="5" numFmtId="3" xfId="0">
      <alignment horizontal="right"/>
      <protection locked="0"/>
    </xf>
    <xf applyAlignment="1" applyBorder="1" applyFill="1" applyFont="1" applyNumberFormat="1" applyProtection="1" borderId="0" fillId="0" fontId="5" numFmtId="3" xfId="0">
      <alignment horizontal="right"/>
      <protection locked="0"/>
    </xf>
    <xf applyAlignment="1" applyBorder="1" applyNumberFormat="1" borderId="0" fillId="0" fontId="0" numFmtId="3" xfId="0">
      <alignment horizontal="right"/>
    </xf>
    <xf applyAlignment="1" applyFont="1" applyNumberFormat="1" applyProtection="1" borderId="0" fillId="0" fontId="1" numFmtId="1" xfId="0">
      <alignment horizontal="center" vertical="top"/>
      <protection hidden="1"/>
    </xf>
    <xf applyAlignment="1" applyBorder="1" applyFont="1" applyNumberFormat="1" applyProtection="1" borderId="1" fillId="0" fontId="1" numFmtId="1" xfId="0">
      <alignment horizontal="center"/>
      <protection hidden="1"/>
    </xf>
    <xf applyAlignment="1" applyFont="1" applyNumberFormat="1" applyProtection="1" borderId="0" fillId="0" fontId="4" numFmtId="1" xfId="0">
      <alignment horizontal="center"/>
      <protection hidden="1"/>
    </xf>
    <xf applyAlignment="1" applyBorder="1" applyFont="1" applyProtection="1" borderId="0" fillId="0" fontId="5" numFmtId="0" xfId="0">
      <alignment horizontal="center"/>
      <protection hidden="1"/>
    </xf>
    <xf applyBorder="1" applyFont="1" applyNumberFormat="1" applyProtection="1" borderId="0" fillId="0" fontId="5" numFmtId="164" xfId="0">
      <protection hidden="1"/>
    </xf>
    <xf applyAlignment="1" applyBorder="1" applyFont="1" applyNumberFormat="1" applyProtection="1" borderId="0" fillId="0" fontId="5" numFmtId="164" xfId="0">
      <alignment horizontal="left"/>
      <protection hidden="1"/>
    </xf>
    <xf applyAlignment="1" applyBorder="1" applyFont="1" applyProtection="1" borderId="2" fillId="0" fontId="5" numFmtId="0" xfId="0">
      <alignment horizontal="center"/>
      <protection hidden="1"/>
    </xf>
    <xf applyBorder="1" applyFont="1" applyNumberFormat="1" applyProtection="1" borderId="2" fillId="0" fontId="5" numFmtId="3" xfId="0">
      <protection hidden="1"/>
    </xf>
    <xf applyAlignment="1" applyBorder="1" applyFont="1" applyNumberFormat="1" applyProtection="1" borderId="2" fillId="0" fontId="5" numFmtId="3" xfId="0">
      <alignment horizontal="left"/>
      <protection hidden="1"/>
    </xf>
    <xf applyBorder="1" applyFont="1" applyProtection="1" borderId="0" fillId="0" fontId="5" numFmtId="0" xfId="0">
      <protection hidden="1"/>
    </xf>
    <xf applyBorder="1" applyFont="1" applyNumberFormat="1" applyProtection="1" borderId="0" fillId="0" fontId="5" numFmtId="3" xfId="0">
      <protection hidden="1"/>
    </xf>
    <xf applyBorder="1" applyFont="1" applyProtection="1" borderId="2" fillId="0" fontId="5" numFmtId="0" xfId="0">
      <protection hidden="1"/>
    </xf>
    <xf applyFont="1" applyProtection="1" borderId="0" fillId="0" fontId="5" numFmtId="0" xfId="0">
      <protection hidden="1"/>
    </xf>
    <xf applyFont="1" applyNumberFormat="1" applyProtection="1" borderId="0" fillId="0" fontId="5" numFmtId="3" xfId="0">
      <protection hidden="1"/>
    </xf>
    <xf applyAlignment="1" applyFont="1" borderId="0" fillId="0" fontId="6" numFmtId="0" xfId="0">
      <alignment horizontal="center"/>
    </xf>
    <xf applyAlignment="1" applyFont="1" borderId="0" fillId="0" fontId="1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1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Border="1" applyFont="1" applyProtection="1" borderId="0" fillId="0" fontId="0" numFmtId="0" xfId="0">
      <alignment horizontal="left" wrapText="1"/>
      <protection locked="0"/>
    </xf>
    <xf applyAlignment="1" applyFont="1" borderId="0" fillId="0" fontId="1" numFmtId="0" xfId="0">
      <alignment horizontal="left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92235024732063E-2"/>
          <c:y val="4.5238248871324667E-2"/>
          <c:w val="0.90185455990434082"/>
          <c:h val="0.78712939887195932"/>
        </c:manualLayout>
      </c:layout>
      <c:barChart>
        <c:barDir val="col"/>
        <c:grouping val="stacked"/>
        <c:varyColors val="0"/>
        <c:ser>
          <c:idx val="1"/>
          <c:order val="0"/>
          <c:tx>
            <c:v>Solid Waste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numRef>
              <c:f>'Factbook (old)'!$B$30:$B$39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'Factbook (old)'!$D$30:$D$39</c:f>
              <c:numCache>
                <c:formatCode>#,##0</c:formatCode>
                <c:ptCount val="10"/>
                <c:pt formatCode="&quot;$&quot;* #,##0;\(&quot;$&quot;#,##0\)" idx="0">
                  <c:v>7806570</c:v>
                </c:pt>
                <c:pt idx="1">
                  <c:v>7385240</c:v>
                </c:pt>
                <c:pt idx="2">
                  <c:v>6388345</c:v>
                </c:pt>
                <c:pt idx="3">
                  <c:v>7968735</c:v>
                </c:pt>
                <c:pt idx="4">
                  <c:v>8045169</c:v>
                </c:pt>
                <c:pt idx="5">
                  <c:v>7185062</c:v>
                </c:pt>
                <c:pt idx="6">
                  <c:v>7233747</c:v>
                </c:pt>
                <c:pt idx="7">
                  <c:v>6010392.3700000001</c:v>
                </c:pt>
                <c:pt idx="8">
                  <c:v>5922924</c:v>
                </c:pt>
                <c:pt idx="9">
                  <c:v>6806900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D-4C91-BBC5-EA26EF203496}"/>
            </c:ext>
          </c:extLst>
        </c:ser>
        <c:ser>
          <c:idx val="0"/>
          <c:order val="1"/>
          <c:tx>
            <c:v>Agriculture Management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'Factbook (old)'!$B$30:$B$39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'Factbook (old)'!$J$30:$J$39</c:f>
              <c:numCache>
                <c:formatCode>#,##0</c:formatCode>
                <c:ptCount val="10"/>
                <c:pt formatCode="&quot;$&quot;* #,##0;\(&quot;$&quot;#,##0\)" idx="0">
                  <c:v>5220148</c:v>
                </c:pt>
                <c:pt idx="1">
                  <c:v>4110622</c:v>
                </c:pt>
                <c:pt idx="2">
                  <c:v>4811060</c:v>
                </c:pt>
                <c:pt idx="3">
                  <c:v>4511238</c:v>
                </c:pt>
                <c:pt idx="4">
                  <c:v>4705044</c:v>
                </c:pt>
                <c:pt idx="5">
                  <c:v>5262229</c:v>
                </c:pt>
                <c:pt idx="6">
                  <c:v>5128759</c:v>
                </c:pt>
                <c:pt idx="7">
                  <c:v>5371108</c:v>
                </c:pt>
                <c:pt idx="8">
                  <c:v>5490501</c:v>
                </c:pt>
                <c:pt idx="9">
                  <c:v>5816042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D-4C91-BBC5-EA26EF203496}"/>
            </c:ext>
          </c:extLst>
        </c:ser>
        <c:ser>
          <c:idx val="2"/>
          <c:order val="2"/>
          <c:tx>
            <c:v>Storage Tank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'Factbook (old)'!$B$30:$B$39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'Factbook (old)'!$F$30:$F$39</c:f>
              <c:numCache>
                <c:formatCode>#,##0</c:formatCode>
                <c:ptCount val="10"/>
                <c:pt formatCode="&quot;$&quot;* #,##0;\(&quot;$&quot;#,##0\)" idx="0">
                  <c:v>514437</c:v>
                </c:pt>
                <c:pt idx="1">
                  <c:v>515181</c:v>
                </c:pt>
                <c:pt idx="2">
                  <c:v>504327</c:v>
                </c:pt>
                <c:pt idx="3">
                  <c:v>485791</c:v>
                </c:pt>
                <c:pt idx="4">
                  <c:v>494322</c:v>
                </c:pt>
                <c:pt idx="5">
                  <c:v>508858</c:v>
                </c:pt>
                <c:pt idx="6">
                  <c:v>514424</c:v>
                </c:pt>
                <c:pt idx="7">
                  <c:v>502725</c:v>
                </c:pt>
                <c:pt idx="8">
                  <c:v>505685</c:v>
                </c:pt>
                <c:pt idx="9">
                  <c:v>522403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D-4C91-BBC5-EA26EF203496}"/>
            </c:ext>
          </c:extLst>
        </c:ser>
        <c:ser>
          <c:idx val="3"/>
          <c:order val="3"/>
          <c:tx>
            <c:v>Household Hazardous Waste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'Factbook (old)'!$B$30:$B$39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'Factbook (old)'!$H$30:$H$39</c:f>
              <c:numCache>
                <c:formatCode>#,##0</c:formatCode>
                <c:ptCount val="10"/>
                <c:pt formatCode="&quot;$&quot;* #,##0;\(&quot;$&quot;#,##0\)" idx="0">
                  <c:v>514819</c:v>
                </c:pt>
                <c:pt idx="1">
                  <c:v>801067</c:v>
                </c:pt>
                <c:pt idx="2">
                  <c:v>1621209</c:v>
                </c:pt>
                <c:pt idx="3">
                  <c:v>865802</c:v>
                </c:pt>
                <c:pt idx="4">
                  <c:v>653790</c:v>
                </c:pt>
                <c:pt idx="5">
                  <c:v>271406</c:v>
                </c:pt>
                <c:pt idx="6">
                  <c:v>1695495</c:v>
                </c:pt>
                <c:pt idx="7">
                  <c:v>271197</c:v>
                </c:pt>
                <c:pt idx="8">
                  <c:v>332888</c:v>
                </c:pt>
                <c:pt idx="9">
                  <c:v>222124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BD-4C91-BBC5-EA26EF203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66779648"/>
        <c:axId val="266781440"/>
      </c:barChart>
      <c:catAx>
        <c:axId val="2667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81440"/>
        <c:crosses val="autoZero"/>
        <c:auto val="0"/>
        <c:lblAlgn val="ctr"/>
        <c:lblOffset val="100"/>
        <c:noMultiLvlLbl val="0"/>
      </c:catAx>
      <c:valAx>
        <c:axId val="26678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b="0"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8451886705415628E-3"/>
              <c:y val="2.9654437058631883E-2"/>
            </c:manualLayout>
          </c:layout>
          <c:overlay val="0"/>
        </c:title>
        <c:numFmt formatCode="[=16]&quot;$&quot;* #,##0.0;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79648"/>
        <c:crosses val="autoZero"/>
        <c:crossBetween val="between"/>
        <c:dispUnits>
          <c:builtInUnit val="millions"/>
        </c:dispUnits>
      </c:valAx>
      <c:spPr>
        <a:noFill/>
        <a:ln w="3175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666687689895713E-2"/>
          <c:y val="0.87856161793380538"/>
          <c:w val="0.92831558247303225"/>
          <c:h val="0.1214383820661945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cmpd="dbl" w="6350">
      <a:solidFill>
        <a:schemeClr val="bg1"/>
      </a:solidFill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portrait" verticalDpi="-4"/>
  </c:printSettings>
  <c:userShapes r:id="rId1"/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91276906882625E-2"/>
          <c:y val="4.5238248871324667E-2"/>
          <c:w val="0.87786710718730043"/>
          <c:h val="0.8977340282390972"/>
        </c:manualLayout>
      </c:layout>
      <c:areaChart>
        <c:grouping val="stacked"/>
        <c:varyColors val="0"/>
        <c:ser>
          <c:idx val="1"/>
          <c:order val="0"/>
          <c:tx>
            <c:v>Solid Waste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Factbook!$D$30:$D$39</c:f>
              <c:numCache>
                <c:formatCode>#,##0</c:formatCode>
                <c:ptCount val="10"/>
                <c:pt formatCode="&quot;$&quot;* #,##0;\(&quot;$&quot;#,##0\)" idx="0">
                  <c:v>7806570</c:v>
                </c:pt>
                <c:pt idx="1">
                  <c:v>7385240</c:v>
                </c:pt>
                <c:pt idx="2">
                  <c:v>6388345</c:v>
                </c:pt>
                <c:pt idx="3">
                  <c:v>7968735</c:v>
                </c:pt>
                <c:pt idx="4">
                  <c:v>8045169</c:v>
                </c:pt>
                <c:pt idx="5">
                  <c:v>7185062</c:v>
                </c:pt>
                <c:pt idx="6">
                  <c:v>7233747</c:v>
                </c:pt>
                <c:pt idx="7">
                  <c:v>6010392.3700000001</c:v>
                </c:pt>
                <c:pt idx="8">
                  <c:v>5922924</c:v>
                </c:pt>
                <c:pt idx="9">
                  <c:v>6806900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C-463C-A91C-D8333FAA23F1}"/>
            </c:ext>
          </c:extLst>
        </c:ser>
        <c:ser>
          <c:idx val="0"/>
          <c:order val="1"/>
          <c:tx>
            <c:v>Agriculture Management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Factbook!$J$30:$J$39</c:f>
              <c:numCache>
                <c:formatCode>#,##0</c:formatCode>
                <c:ptCount val="10"/>
                <c:pt formatCode="&quot;$&quot;* #,##0;\(&quot;$&quot;#,##0\)" idx="0">
                  <c:v>5220148</c:v>
                </c:pt>
                <c:pt idx="1">
                  <c:v>4110622</c:v>
                </c:pt>
                <c:pt idx="2">
                  <c:v>4811060</c:v>
                </c:pt>
                <c:pt idx="3">
                  <c:v>4511238</c:v>
                </c:pt>
                <c:pt idx="4">
                  <c:v>4705044</c:v>
                </c:pt>
                <c:pt idx="5">
                  <c:v>5262229</c:v>
                </c:pt>
                <c:pt idx="6">
                  <c:v>5128759</c:v>
                </c:pt>
                <c:pt idx="7">
                  <c:v>5371108</c:v>
                </c:pt>
                <c:pt idx="8">
                  <c:v>5490501</c:v>
                </c:pt>
                <c:pt idx="9">
                  <c:v>5816042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C-463C-A91C-D8333FAA23F1}"/>
            </c:ext>
          </c:extLst>
        </c:ser>
        <c:ser>
          <c:idx val="3"/>
          <c:order val="2"/>
          <c:tx>
            <c:v>Household Hazardous Waste</c:v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Factbook!$H$30:$H$39</c:f>
              <c:numCache>
                <c:formatCode>#,##0</c:formatCode>
                <c:ptCount val="10"/>
                <c:pt formatCode="&quot;$&quot;* #,##0;\(&quot;$&quot;#,##0\)" idx="0">
                  <c:v>514819</c:v>
                </c:pt>
                <c:pt idx="1">
                  <c:v>801067</c:v>
                </c:pt>
                <c:pt idx="2">
                  <c:v>1621209</c:v>
                </c:pt>
                <c:pt idx="3">
                  <c:v>865802</c:v>
                </c:pt>
                <c:pt idx="4">
                  <c:v>653790</c:v>
                </c:pt>
                <c:pt idx="5">
                  <c:v>271406</c:v>
                </c:pt>
                <c:pt idx="6">
                  <c:v>1695495</c:v>
                </c:pt>
                <c:pt idx="7">
                  <c:v>271197</c:v>
                </c:pt>
                <c:pt idx="8">
                  <c:v>332888</c:v>
                </c:pt>
                <c:pt idx="9">
                  <c:v>222124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C-463C-A91C-D8333FAA23F1}"/>
            </c:ext>
          </c:extLst>
        </c:ser>
        <c:ser>
          <c:idx val="2"/>
          <c:order val="3"/>
          <c:tx>
            <c:v>Storage Tank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Factbook!$F$30:$F$39</c:f>
              <c:numCache>
                <c:formatCode>#,##0</c:formatCode>
                <c:ptCount val="10"/>
                <c:pt formatCode="&quot;$&quot;* #,##0;\(&quot;$&quot;#,##0\)" idx="0">
                  <c:v>514437</c:v>
                </c:pt>
                <c:pt idx="1">
                  <c:v>515181</c:v>
                </c:pt>
                <c:pt idx="2">
                  <c:v>504327</c:v>
                </c:pt>
                <c:pt idx="3">
                  <c:v>485791</c:v>
                </c:pt>
                <c:pt idx="4">
                  <c:v>494322</c:v>
                </c:pt>
                <c:pt idx="5">
                  <c:v>508858</c:v>
                </c:pt>
                <c:pt idx="6">
                  <c:v>514424</c:v>
                </c:pt>
                <c:pt idx="7">
                  <c:v>502725</c:v>
                </c:pt>
                <c:pt idx="8">
                  <c:v>505685</c:v>
                </c:pt>
                <c:pt idx="9">
                  <c:v>522403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C-463C-A91C-D8333FA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779648"/>
        <c:axId val="266781440"/>
      </c:areaChart>
      <c:catAx>
        <c:axId val="2667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81440"/>
        <c:crosses val="autoZero"/>
        <c:auto val="0"/>
        <c:lblAlgn val="ctr"/>
        <c:lblOffset val="100"/>
        <c:noMultiLvlLbl val="0"/>
      </c:catAx>
      <c:valAx>
        <c:axId val="26678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b="0"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8451886705415628E-3"/>
              <c:y val="2.9654437058631883E-2"/>
            </c:manualLayout>
          </c:layout>
          <c:overlay val="0"/>
        </c:title>
        <c:numFmt formatCode="[=16]&quot;$&quot;* #,##0.0;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79648"/>
        <c:crosses val="autoZero"/>
        <c:crossBetween val="midCat"/>
        <c:dispUnits>
          <c:builtInUnit val="millions"/>
        </c:dispUnits>
      </c:valAx>
      <c:spPr>
        <a:noFill/>
        <a:ln w="3175">
          <a:solidFill>
            <a:schemeClr val="bg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85097776838237"/>
          <c:y val="1.9870821150973802E-3"/>
          <c:w val="0.25430865323180257"/>
          <c:h val="0.21426742941283494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cmpd="dbl" w="6350">
      <a:solidFill>
        <a:schemeClr val="bg1"/>
      </a:solidFill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portrait" verticalDpi="-4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_rels/vmlDrawing2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22860</xdr:colOff>
      <xdr:row>1</xdr:row>
      <xdr:rowOff>95251</xdr:rowOff>
    </xdr:from>
    <xdr:to>
      <xdr:col>16</xdr:col>
      <xdr:colOff>504825</xdr:colOff>
      <xdr:row>26</xdr:row>
      <xdr:rowOff>28575</xdr:rowOff>
    </xdr:to>
    <xdr:graphicFrame macro="">
      <xdr:nvGraphicFramePr>
        <xdr:cNvPr id="27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0.08923</cdr:x>
      <cdr:y>0.01837</cdr:y>
    </cdr:from>
    <cdr:to>
      <cdr:x>0.104</cdr:x>
      <cdr:y>0.06284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39" y="59565"/>
          <a:ext cx="66301" cy="146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22860</xdr:colOff>
      <xdr:row>1</xdr:row>
      <xdr:rowOff>95251</xdr:rowOff>
    </xdr:from>
    <xdr:to>
      <xdr:col>16</xdr:col>
      <xdr:colOff>504825</xdr:colOff>
      <xdr:row>26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0.08923</cdr:x>
      <cdr:y>0.01837</cdr:y>
    </cdr:from>
    <cdr:to>
      <cdr:x>0.104</cdr:x>
      <cdr:y>0.06284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39" y="59565"/>
          <a:ext cx="66301" cy="146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3.xml" Type="http://schemas.openxmlformats.org/officeDocument/2006/relationships/drawing"/><Relationship Id="rId3" Target="../drawings/vmlDrawing2.vml" Type="http://schemas.openxmlformats.org/officeDocument/2006/relationships/vml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Z68"/>
  <sheetViews>
    <sheetView showGridLines="0" topLeftCell="B1" view="pageLayout" workbookViewId="0" zoomScaleNormal="100">
      <selection activeCell="O35" sqref="O35"/>
    </sheetView>
  </sheetViews>
  <sheetFormatPr defaultRowHeight="12" x14ac:dyDescent="0.2"/>
  <cols>
    <col min="1" max="1" customWidth="true" hidden="true" width="2.7109375" collapsed="false"/>
    <col min="2" max="2" bestFit="true" customWidth="true" width="7.140625" collapsed="false"/>
    <col min="3" max="3" customWidth="true" width="2.7109375" collapsed="false"/>
    <col min="4" max="4" customWidth="true" width="11.42578125" collapsed="false"/>
    <col min="5" max="5" customWidth="true" width="2.7109375" collapsed="false"/>
    <col min="6" max="6" bestFit="true" customWidth="true" width="9.42578125" collapsed="false"/>
    <col min="7" max="7" customWidth="true" width="2.7109375" collapsed="false"/>
    <col min="8" max="8" bestFit="true" customWidth="true" width="10.85546875" collapsed="false"/>
    <col min="9" max="9" customWidth="true" width="2.7109375" collapsed="false"/>
    <col min="10" max="10" bestFit="true" customWidth="true" width="12.28515625" collapsed="false"/>
    <col min="11" max="11" customWidth="true" width="2.7109375" collapsed="false"/>
    <col min="12" max="12" customWidth="true" width="13.5703125" collapsed="false"/>
    <col min="13" max="15" customWidth="true" width="2.85546875" collapsed="false"/>
    <col min="18" max="18" customWidth="true" hidden="true" width="0.0" collapsed="false"/>
    <col min="19" max="19" customWidth="true" width="14.5703125" collapsed="false"/>
    <col min="21" max="21" customWidth="true" width="15.28515625" collapsed="false"/>
    <col min="22" max="22" customWidth="true" width="12.0" collapsed="false"/>
    <col min="23" max="23" customWidth="true" width="13.42578125" collapsed="false"/>
  </cols>
  <sheetData>
    <row ht="18" r="1" spans="1:15" x14ac:dyDescent="0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3"/>
      <c r="O1" s="53"/>
    </row>
    <row customHeight="1" ht="15" r="2" spans="1: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1"/>
      <c r="O2" s="51"/>
    </row>
    <row customFormat="1" r="3" s="2" spans="1:15" x14ac:dyDescent="0.2"/>
    <row customFormat="1" r="4" s="2" spans="1:15" x14ac:dyDescent="0.2"/>
    <row customFormat="1" r="5" s="2" spans="1:15" x14ac:dyDescent="0.2"/>
    <row customFormat="1" r="6" s="2" spans="1:15" x14ac:dyDescent="0.2"/>
    <row customFormat="1" r="7" s="2" spans="1:15" x14ac:dyDescent="0.2"/>
    <row customFormat="1" r="8" s="2" spans="1:15" x14ac:dyDescent="0.2"/>
    <row customFormat="1" r="9" s="2" spans="1:15" x14ac:dyDescent="0.2"/>
    <row customFormat="1" r="10" s="2" spans="1:15" x14ac:dyDescent="0.2"/>
    <row customFormat="1" r="11" s="2" spans="1:15" x14ac:dyDescent="0.2"/>
    <row customFormat="1" r="12" s="2" spans="1:15" x14ac:dyDescent="0.2"/>
    <row customFormat="1" r="13" s="2" spans="1:15" x14ac:dyDescent="0.2"/>
    <row customFormat="1" r="14" s="2" spans="1:15" x14ac:dyDescent="0.2"/>
    <row customFormat="1" r="15" s="2" spans="1:15" x14ac:dyDescent="0.2"/>
    <row customFormat="1" r="16" s="2" spans="1:15" x14ac:dyDescent="0.2"/>
    <row customFormat="1" r="17" s="2" spans="1:18" x14ac:dyDescent="0.2"/>
    <row customFormat="1" r="18" s="2" spans="1:18" x14ac:dyDescent="0.2"/>
    <row customFormat="1" r="19" s="2" spans="1:18" x14ac:dyDescent="0.2"/>
    <row customFormat="1" r="20" s="2" spans="1:18" x14ac:dyDescent="0.2"/>
    <row customFormat="1" r="21" s="2" spans="1:18" x14ac:dyDescent="0.2"/>
    <row customFormat="1" r="22" s="2" spans="1:18" x14ac:dyDescent="0.2"/>
    <row customFormat="1" r="23" s="2" spans="1:18" x14ac:dyDescent="0.2"/>
    <row customFormat="1" r="24" s="2" spans="1:18" x14ac:dyDescent="0.2">
      <c r="A24" s="12"/>
    </row>
    <row customFormat="1" r="25" s="2" spans="1:18" x14ac:dyDescent="0.2"/>
    <row customFormat="1" r="26" s="2" spans="1:18" x14ac:dyDescent="0.2"/>
    <row customFormat="1" customHeight="1" ht="12" r="27" s="2" spans="1:18" x14ac:dyDescent="0.2">
      <c r="C27" s="11"/>
      <c r="K27" s="11"/>
    </row>
    <row customFormat="1" customHeight="1" ht="12" r="28" s="4" spans="1:18" x14ac:dyDescent="0.2">
      <c r="A28" s="3"/>
      <c r="B28" s="37" t="s">
        <v>0</v>
      </c>
      <c r="C28" s="37"/>
      <c r="D28" s="37" t="s">
        <v>1</v>
      </c>
      <c r="E28" s="37"/>
      <c r="F28" s="37" t="s">
        <v>2</v>
      </c>
      <c r="G28" s="37"/>
      <c r="H28" s="37" t="s">
        <v>3</v>
      </c>
      <c r="I28" s="37"/>
      <c r="J28" s="37" t="s">
        <v>4</v>
      </c>
      <c r="K28" s="37"/>
      <c r="L28" s="37"/>
    </row>
    <row customFormat="1" customHeight="1" ht="10.5" r="29" s="5" spans="1:18" x14ac:dyDescent="0.2">
      <c r="A29" s="10"/>
      <c r="B29" s="38" t="s">
        <v>5</v>
      </c>
      <c r="C29" s="39"/>
      <c r="D29" s="38" t="s">
        <v>6</v>
      </c>
      <c r="E29" s="39"/>
      <c r="F29" s="38" t="s">
        <v>7</v>
      </c>
      <c r="G29" s="39"/>
      <c r="H29" s="38" t="s">
        <v>8</v>
      </c>
      <c r="I29" s="39"/>
      <c r="J29" s="38" t="s">
        <v>9</v>
      </c>
      <c r="K29" s="39"/>
      <c r="L29" s="38" t="s">
        <v>10</v>
      </c>
    </row>
    <row customFormat="1" customHeight="1" ht="14.1" r="30" s="6" spans="1:18" x14ac:dyDescent="0.2">
      <c r="A30" s="7"/>
      <c r="B30" s="40">
        <f>LARGE(Data!$A$2:$A$99,10)</f>
        <v>2008</v>
      </c>
      <c r="C30" s="40"/>
      <c r="D30" s="41">
        <f>INDEX(Data!$A$2:$F$99,MATCH('Factbook (old)'!$B30,Data!$A$2:$A$99,0),2)</f>
        <v>7806570</v>
      </c>
      <c r="E30" s="41"/>
      <c r="F30" s="41">
        <f>INDEX(Data!$A$2:$F$99,MATCH('Factbook (old)'!$B30,Data!$A$2:$A$99,0),3)</f>
        <v>514437</v>
      </c>
      <c r="G30" s="41"/>
      <c r="H30" s="41">
        <f>INDEX(Data!$A$2:$F$99,MATCH('Factbook (old)'!$B30,Data!$A$2:$A$99,0),4)</f>
        <v>514819</v>
      </c>
      <c r="I30" s="42"/>
      <c r="J30" s="41">
        <f>INDEX(Data!$A$2:$F$99,MATCH('Factbook (old)'!$B30,Data!$A$2:$A$99,0),5)</f>
        <v>5220148</v>
      </c>
      <c r="K30" s="41"/>
      <c r="L30" s="41">
        <f>INDEX(Data!$A$2:$F$99,MATCH('Factbook (old)'!$B30,Data!$A$2:$A$99,0),6)</f>
        <v>14055974</v>
      </c>
      <c r="R30" s="6" t="str">
        <f>CONCATENATE("FY ",B30)</f>
        <v>FY 2008</v>
      </c>
    </row>
    <row customFormat="1" customHeight="1" ht="14.1" r="31" s="6" spans="1:18" x14ac:dyDescent="0.2">
      <c r="A31" s="7"/>
      <c r="B31" s="43">
        <f>LARGE(Data!$A$2:$A$99,9)</f>
        <v>2009</v>
      </c>
      <c r="C31" s="43"/>
      <c r="D31" s="44">
        <f>INDEX(Data!$A$2:$F$99,MATCH('Factbook (old)'!$B31,Data!$A$2:$A$99,0),2)</f>
        <v>7385240</v>
      </c>
      <c r="E31" s="44"/>
      <c r="F31" s="44">
        <f>INDEX(Data!$A$2:$F$99,MATCH('Factbook (old)'!$B31,Data!$A$2:$A$99,0),3)</f>
        <v>515181</v>
      </c>
      <c r="G31" s="44"/>
      <c r="H31" s="44">
        <f>INDEX(Data!$A$2:$F$99,MATCH('Factbook (old)'!$B31,Data!$A$2:$A$99,0),4)</f>
        <v>801067</v>
      </c>
      <c r="I31" s="45"/>
      <c r="J31" s="44">
        <f>INDEX(Data!$A$2:$F$99,MATCH('Factbook (old)'!$B31,Data!$A$2:$A$99,0),5)</f>
        <v>4110622</v>
      </c>
      <c r="K31" s="44"/>
      <c r="L31" s="44">
        <f>INDEX(Data!$A$2:$F$99,MATCH('Factbook (old)'!$B31,Data!$A$2:$A$99,0),6)</f>
        <v>12812110</v>
      </c>
      <c r="R31" s="6" t="str">
        <f ref="R31:R39" si="0" t="shared">CONCATENATE("FY ",B31)</f>
        <v>FY 2009</v>
      </c>
    </row>
    <row customFormat="1" customHeight="1" ht="14.1" r="32" s="6" spans="1:18" x14ac:dyDescent="0.2">
      <c r="A32" s="7"/>
      <c r="B32" s="40">
        <f>LARGE(Data!$A$2:$A$99,8)</f>
        <v>2010</v>
      </c>
      <c r="C32" s="46"/>
      <c r="D32" s="47">
        <f>INDEX(Data!$A$2:$F$99,MATCH('Factbook (old)'!$B32,Data!$A$2:$A$99,0),2)</f>
        <v>6388345</v>
      </c>
      <c r="E32" s="47"/>
      <c r="F32" s="47">
        <f>INDEX(Data!$A$2:$F$99,MATCH('Factbook (old)'!$B32,Data!$A$2:$A$99,0),3)</f>
        <v>504327</v>
      </c>
      <c r="G32" s="47"/>
      <c r="H32" s="47">
        <f>INDEX(Data!$A$2:$F$99,MATCH('Factbook (old)'!$B32,Data!$A$2:$A$99,0),4)</f>
        <v>1621209</v>
      </c>
      <c r="I32" s="47"/>
      <c r="J32" s="47">
        <f>INDEX(Data!$A$2:$F$99,MATCH('Factbook (old)'!$B32,Data!$A$2:$A$99,0),5)</f>
        <v>4811060</v>
      </c>
      <c r="K32" s="47"/>
      <c r="L32" s="47">
        <f>INDEX(Data!$A$2:$F$99,MATCH('Factbook (old)'!$B32,Data!$A$2:$A$99,0),6)</f>
        <v>13324941</v>
      </c>
      <c r="R32" s="6" t="str">
        <f si="0" t="shared"/>
        <v>FY 2010</v>
      </c>
    </row>
    <row customFormat="1" customHeight="1" ht="14.1" r="33" s="6" spans="1:25" x14ac:dyDescent="0.2">
      <c r="B33" s="40">
        <f>LARGE(Data!$A$2:$A$99,7)</f>
        <v>2011</v>
      </c>
      <c r="C33" s="46"/>
      <c r="D33" s="47">
        <f>INDEX(Data!$A$2:$F$99,MATCH('Factbook (old)'!$B33,Data!$A$2:$A$99,0),2)</f>
        <v>7968735</v>
      </c>
      <c r="E33" s="47"/>
      <c r="F33" s="47">
        <f>INDEX(Data!$A$2:$F$99,MATCH('Factbook (old)'!$B33,Data!$A$2:$A$99,0),3)</f>
        <v>485791</v>
      </c>
      <c r="G33" s="47"/>
      <c r="H33" s="47">
        <f>INDEX(Data!$A$2:$F$99,MATCH('Factbook (old)'!$B33,Data!$A$2:$A$99,0),4)</f>
        <v>865802</v>
      </c>
      <c r="I33" s="47"/>
      <c r="J33" s="47">
        <f>INDEX(Data!$A$2:$F$99,MATCH('Factbook (old)'!$B33,Data!$A$2:$A$99,0),5)</f>
        <v>4511238</v>
      </c>
      <c r="K33" s="47"/>
      <c r="L33" s="47">
        <f>INDEX(Data!$A$2:$F$99,MATCH('Factbook (old)'!$B33,Data!$A$2:$A$99,0),6)</f>
        <v>13831566</v>
      </c>
      <c r="Q33" s="22"/>
      <c r="R33" s="6" t="str">
        <f si="0" t="shared"/>
        <v>FY 2011</v>
      </c>
      <c r="S33" s="22"/>
      <c r="T33" s="23"/>
      <c r="U33" s="22"/>
      <c r="V33" s="24"/>
      <c r="W33" s="22"/>
      <c r="X33" s="23"/>
      <c r="Y33" s="22"/>
    </row>
    <row customFormat="1" customHeight="1" ht="14.1" r="34" s="6" spans="1:25" x14ac:dyDescent="0.2">
      <c r="B34" s="43">
        <f>LARGE(Data!$A$2:$A$99,6)</f>
        <v>2012</v>
      </c>
      <c r="C34" s="48"/>
      <c r="D34" s="44">
        <f>INDEX(Data!$A$2:$F$99,MATCH('Factbook (old)'!$B34,Data!$A$2:$A$99,0),2)</f>
        <v>8045169</v>
      </c>
      <c r="E34" s="44"/>
      <c r="F34" s="44">
        <f>INDEX(Data!$A$2:$F$99,MATCH('Factbook (old)'!$B34,Data!$A$2:$A$99,0),3)</f>
        <v>494322</v>
      </c>
      <c r="G34" s="44"/>
      <c r="H34" s="44">
        <f>INDEX(Data!$A$2:$F$99,MATCH('Factbook (old)'!$B34,Data!$A$2:$A$99,0),4)</f>
        <v>653790</v>
      </c>
      <c r="I34" s="44"/>
      <c r="J34" s="44">
        <f>INDEX(Data!$A$2:$F$99,MATCH('Factbook (old)'!$B34,Data!$A$2:$A$99,0),5)</f>
        <v>4705044</v>
      </c>
      <c r="K34" s="44"/>
      <c r="L34" s="44">
        <f>INDEX(Data!$A$2:$F$99,MATCH('Factbook (old)'!$B34,Data!$A$2:$A$99,0),6)</f>
        <v>13898325</v>
      </c>
      <c r="R34" s="6" t="str">
        <f si="0" t="shared"/>
        <v>FY 2012</v>
      </c>
    </row>
    <row customFormat="1" customHeight="1" ht="14.1" r="35" s="6" spans="1:25" x14ac:dyDescent="0.2">
      <c r="B35" s="40">
        <f>LARGE(Data!$A$2:$A$99,5)</f>
        <v>2013</v>
      </c>
      <c r="C35" s="49"/>
      <c r="D35" s="47">
        <f>INDEX(Data!$A$2:$F$99,MATCH('Factbook (old)'!$B35,Data!$A$2:$A$99,0),2)</f>
        <v>7185062</v>
      </c>
      <c r="E35" s="50"/>
      <c r="F35" s="47">
        <f>INDEX(Data!$A$2:$F$99,MATCH('Factbook (old)'!$B35,Data!$A$2:$A$99,0),3)</f>
        <v>508858</v>
      </c>
      <c r="G35" s="50"/>
      <c r="H35" s="47">
        <f>INDEX(Data!$A$2:$F$99,MATCH('Factbook (old)'!$B35,Data!$A$2:$A$99,0),4)</f>
        <v>271406</v>
      </c>
      <c r="I35" s="50"/>
      <c r="J35" s="47">
        <f>INDEX(Data!$A$2:$F$99,MATCH('Factbook (old)'!$B35,Data!$A$2:$A$99,0),5)</f>
        <v>5262229</v>
      </c>
      <c r="K35" s="50"/>
      <c r="L35" s="47">
        <f>INDEX(Data!$A$2:$F$99,MATCH('Factbook (old)'!$B35,Data!$A$2:$A$99,0),6)</f>
        <v>13227555</v>
      </c>
      <c r="R35" s="6" t="str">
        <f si="0" t="shared"/>
        <v>FY 2013</v>
      </c>
    </row>
    <row customFormat="1" customHeight="1" ht="14.1" r="36" s="6" spans="1:25" x14ac:dyDescent="0.2">
      <c r="B36" s="40">
        <f>LARGE(Data!$A$2:$A$99,4)</f>
        <v>2014</v>
      </c>
      <c r="C36" s="49"/>
      <c r="D36" s="47">
        <f>INDEX(Data!$A$2:$F$99,MATCH('Factbook (old)'!$B36,Data!$A$2:$A$99,0),2)</f>
        <v>7233747</v>
      </c>
      <c r="E36" s="50"/>
      <c r="F36" s="47">
        <f>INDEX(Data!$A$2:$F$99,MATCH('Factbook (old)'!$B36,Data!$A$2:$A$99,0),3)</f>
        <v>514424</v>
      </c>
      <c r="G36" s="50"/>
      <c r="H36" s="47">
        <f>INDEX(Data!$A$2:$F$99,MATCH('Factbook (old)'!$B36,Data!$A$2:$A$99,0),4)</f>
        <v>1695495</v>
      </c>
      <c r="I36" s="50"/>
      <c r="J36" s="47">
        <f>INDEX(Data!$A$2:$F$99,MATCH('Factbook (old)'!$B36,Data!$A$2:$A$99,0),5)</f>
        <v>5128759</v>
      </c>
      <c r="K36" s="50"/>
      <c r="L36" s="47">
        <f>INDEX(Data!$A$2:$F$99,MATCH('Factbook (old)'!$B36,Data!$A$2:$A$99,0),6)</f>
        <v>14572425</v>
      </c>
      <c r="R36" s="6" t="str">
        <f si="0" t="shared"/>
        <v>FY 2014</v>
      </c>
    </row>
    <row customFormat="1" customHeight="1" ht="14.1" r="37" s="6" spans="1:25" x14ac:dyDescent="0.2">
      <c r="B37" s="43">
        <f>LARGE(Data!$A$2:$A$99,3)</f>
        <v>2015</v>
      </c>
      <c r="C37" s="48"/>
      <c r="D37" s="44">
        <f>INDEX(Data!$A$2:$F$99,MATCH('Factbook (old)'!$B37,Data!$A$2:$A$99,0),2)</f>
        <v>6010392.3700000001</v>
      </c>
      <c r="E37" s="44"/>
      <c r="F37" s="44">
        <f>INDEX(Data!$A$2:$F$99,MATCH('Factbook (old)'!$B37,Data!$A$2:$A$99,0),3)</f>
        <v>502725</v>
      </c>
      <c r="G37" s="44"/>
      <c r="H37" s="44">
        <f>INDEX(Data!$A$2:$F$99,MATCH('Factbook (old)'!$B37,Data!$A$2:$A$99,0),4)</f>
        <v>271197</v>
      </c>
      <c r="I37" s="44"/>
      <c r="J37" s="44">
        <f>INDEX(Data!$A$2:$F$99,MATCH('Factbook (old)'!$B37,Data!$A$2:$A$99,0),5)</f>
        <v>5371108</v>
      </c>
      <c r="K37" s="44"/>
      <c r="L37" s="44">
        <f>INDEX(Data!$A$2:$F$99,MATCH('Factbook (old)'!$B37,Data!$A$2:$A$99,0),6)</f>
        <v>12155422.370000001</v>
      </c>
      <c r="R37" s="6" t="str">
        <f si="0" t="shared"/>
        <v>FY 2015</v>
      </c>
    </row>
    <row customFormat="1" customHeight="1" ht="14.1" r="38" s="6" spans="1:25" x14ac:dyDescent="0.2">
      <c r="B38" s="40">
        <f>LARGE(Data!$A$2:$A$99,2)</f>
        <v>2016</v>
      </c>
      <c r="C38" s="46"/>
      <c r="D38" s="47">
        <f>INDEX(Data!$A$2:$F$99,MATCH('Factbook (old)'!$B38,Data!$A$2:$A$99,0),2)</f>
        <v>5922924</v>
      </c>
      <c r="E38" s="47"/>
      <c r="F38" s="47">
        <f>INDEX(Data!$A$2:$F$99,MATCH('Factbook (old)'!$B38,Data!$A$2:$A$99,0),3)</f>
        <v>505685</v>
      </c>
      <c r="G38" s="47"/>
      <c r="H38" s="47">
        <f>INDEX(Data!$A$2:$F$99,MATCH('Factbook (old)'!$B38,Data!$A$2:$A$99,0),4)</f>
        <v>332888</v>
      </c>
      <c r="I38" s="47"/>
      <c r="J38" s="47">
        <f>INDEX(Data!$A$2:$F$99,MATCH('Factbook (old)'!$B38,Data!$A$2:$A$99,0),5)</f>
        <v>5490501</v>
      </c>
      <c r="K38" s="47"/>
      <c r="L38" s="47">
        <f>INDEX(Data!$A$2:$F$99,MATCH('Factbook (old)'!$B38,Data!$A$2:$A$99,0),6)</f>
        <v>12251998</v>
      </c>
      <c r="R38" s="6" t="str">
        <f si="0" t="shared"/>
        <v>FY 2016</v>
      </c>
    </row>
    <row customFormat="1" customHeight="1" ht="14.1" r="39" s="6" spans="1:25" x14ac:dyDescent="0.2">
      <c r="B39" s="40">
        <f>LARGE(Data!$A$2:$A$99,1)</f>
        <v>2017</v>
      </c>
      <c r="C39" s="46"/>
      <c r="D39" s="47">
        <f>INDEX(Data!$A$2:$F$99,MATCH('Factbook (old)'!$B39,Data!$A$2:$A$99,0),2)</f>
        <v>6806900</v>
      </c>
      <c r="E39" s="47"/>
      <c r="F39" s="47">
        <f>INDEX(Data!$A$2:$F$99,MATCH('Factbook (old)'!$B39,Data!$A$2:$A$99,0),3)</f>
        <v>522403</v>
      </c>
      <c r="G39" s="47"/>
      <c r="H39" s="47">
        <f>INDEX(Data!$A$2:$F$99,MATCH('Factbook (old)'!$B39,Data!$A$2:$A$99,0),4)</f>
        <v>222124</v>
      </c>
      <c r="I39" s="47"/>
      <c r="J39" s="47">
        <f>INDEX(Data!$A$2:$F$99,MATCH('Factbook (old)'!$B39,Data!$A$2:$A$99,0),5)</f>
        <v>5816042</v>
      </c>
      <c r="K39" s="47"/>
      <c r="L39" s="47">
        <f>INDEX(Data!$A$2:$F$99,MATCH('Factbook (old)'!$B39,Data!$A$2:$A$99,0),6)</f>
        <v>13367469</v>
      </c>
      <c r="Q39" s="15" t="s">
        <v>11</v>
      </c>
      <c r="R39" s="6" t="str">
        <f si="0" t="shared"/>
        <v>FY 2017</v>
      </c>
    </row>
    <row customFormat="1" customHeight="1" ht="5.45" r="40" s="6" spans="1:25" x14ac:dyDescent="0.2">
      <c r="B40" s="13"/>
      <c r="C40" s="16"/>
      <c r="D40" s="14"/>
      <c r="E40" s="16"/>
      <c r="F40" s="14"/>
      <c r="G40" s="16"/>
      <c r="H40" s="14"/>
      <c r="I40" s="16"/>
      <c r="J40" s="14"/>
      <c r="K40" s="16"/>
      <c r="L40" s="14"/>
    </row>
    <row customFormat="1" customHeight="1" ht="12" r="41" s="6" spans="1:25" x14ac:dyDescent="0.2">
      <c r="B41" s="58" t="s">
        <v>29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customFormat="1" r="42" s="6" spans="1:25" x14ac:dyDescent="0.2">
      <c r="B42" s="15" t="s">
        <v>28</v>
      </c>
    </row>
    <row customFormat="1" r="43" s="6" spans="1:25" x14ac:dyDescent="0.2">
      <c r="A43" s="5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17"/>
      <c r="N43" s="52"/>
      <c r="O43" s="52"/>
    </row>
    <row customFormat="1" r="44" s="6" spans="1:25" x14ac:dyDescent="0.2"/>
    <row customFormat="1" r="45" s="6" spans="1:25" x14ac:dyDescent="0.2"/>
    <row customFormat="1" r="46" s="6" spans="1:25" x14ac:dyDescent="0.2"/>
    <row customFormat="1" r="47" s="6" spans="1:25" x14ac:dyDescent="0.2"/>
    <row customFormat="1" r="48" s="6" spans="1:25" x14ac:dyDescent="0.2"/>
    <row customFormat="1" r="49" s="6" spans="1:25" x14ac:dyDescent="0.2"/>
    <row customFormat="1" r="50" s="6" spans="1:25" x14ac:dyDescent="0.2"/>
    <row customFormat="1" r="51" s="6" spans="1:2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R51"/>
      <c r="S51"/>
      <c r="T51"/>
      <c r="U51"/>
      <c r="V51"/>
      <c r="W51"/>
      <c r="X51"/>
      <c r="Y51"/>
    </row>
    <row customFormat="1" r="52" s="6" spans="1:25" x14ac:dyDescent="0.2">
      <c r="S52"/>
      <c r="T52" s="9"/>
      <c r="U52"/>
      <c r="V52" s="9"/>
      <c r="W52"/>
      <c r="X52"/>
      <c r="Y52"/>
    </row>
    <row customFormat="1" r="53" s="6" spans="1:25" x14ac:dyDescent="0.2">
      <c r="S53"/>
      <c r="T53" s="9"/>
      <c r="U53"/>
      <c r="V53" s="9"/>
      <c r="W53"/>
      <c r="X53"/>
      <c r="Y53"/>
    </row>
    <row customFormat="1" r="54" s="6" spans="1:25" x14ac:dyDescent="0.2">
      <c r="L54" s="18"/>
      <c r="S54"/>
      <c r="T54" s="9"/>
      <c r="U54"/>
      <c r="V54" s="9"/>
      <c r="W54"/>
      <c r="X54" s="1"/>
      <c r="Y54"/>
    </row>
    <row customFormat="1" r="55" s="6" spans="1:25" x14ac:dyDescent="0.2">
      <c r="L55" s="18"/>
      <c r="S55"/>
      <c r="T55" s="9"/>
      <c r="U55"/>
      <c r="V55" s="9"/>
      <c r="W55"/>
      <c r="X55" s="1"/>
      <c r="Y55"/>
    </row>
    <row customFormat="1" r="56" s="6" spans="1:25" x14ac:dyDescent="0.2">
      <c r="L56" s="18"/>
      <c r="S56"/>
      <c r="T56" s="9"/>
      <c r="U56"/>
      <c r="V56" s="9"/>
      <c r="W56"/>
      <c r="X56" s="1"/>
      <c r="Y56"/>
    </row>
    <row customFormat="1" r="57" s="6" spans="1:25" x14ac:dyDescent="0.2">
      <c r="S57"/>
      <c r="T57" s="9"/>
      <c r="U57"/>
      <c r="V57" s="9"/>
      <c r="W57"/>
      <c r="X57" s="1"/>
      <c r="Y57"/>
    </row>
    <row customFormat="1" r="58" s="6" spans="1:25" x14ac:dyDescent="0.2">
      <c r="L58" s="18"/>
      <c r="S58"/>
      <c r="T58" s="9"/>
      <c r="U58"/>
      <c r="V58" s="9"/>
      <c r="W58"/>
      <c r="X58" s="1"/>
      <c r="Y58"/>
    </row>
    <row customFormat="1" r="59" s="6" spans="1:25" x14ac:dyDescent="0.2">
      <c r="L59" s="18"/>
      <c r="S59"/>
      <c r="T59" s="9"/>
      <c r="U59"/>
      <c r="V59" s="9"/>
      <c r="W59"/>
      <c r="X59"/>
      <c r="Y59"/>
    </row>
    <row customFormat="1" r="60" s="6" spans="1:25" x14ac:dyDescent="0.2">
      <c r="L60" s="18"/>
      <c r="S60"/>
      <c r="T60" s="9"/>
      <c r="U60"/>
      <c r="V60" s="9"/>
      <c r="W60"/>
      <c r="X60"/>
      <c r="Y60"/>
    </row>
    <row customFormat="1" r="61" s="6" spans="1:25" x14ac:dyDescent="0.2">
      <c r="R61" s="15"/>
      <c r="S61"/>
      <c r="T61" s="9"/>
      <c r="U61"/>
      <c r="V61" s="9"/>
      <c r="W61"/>
      <c r="X61"/>
      <c r="Y61"/>
    </row>
    <row customFormat="1" r="62" s="6" spans="1:25" x14ac:dyDescent="0.2">
      <c r="R62" s="15"/>
      <c r="S62"/>
      <c r="T62" s="9"/>
      <c r="U62"/>
      <c r="V62" s="9"/>
      <c r="W62"/>
      <c r="X62"/>
      <c r="Y62"/>
    </row>
    <row customFormat="1" r="63" s="6" spans="1:25" x14ac:dyDescent="0.2">
      <c r="R63" s="15"/>
      <c r="S63"/>
      <c r="T63" s="9"/>
      <c r="U63"/>
      <c r="V63" s="9"/>
      <c r="W63"/>
      <c r="X63"/>
      <c r="Y63"/>
    </row>
    <row customFormat="1" r="64" s="6" spans="1:25" x14ac:dyDescent="0.2">
      <c r="R64" s="15"/>
      <c r="S64"/>
      <c r="T64" s="9"/>
      <c r="U64"/>
      <c r="V64" s="9"/>
      <c r="W64"/>
      <c r="X64"/>
      <c r="Y64"/>
    </row>
    <row customFormat="1" r="65" s="6" spans="1:25" x14ac:dyDescent="0.2">
      <c r="R65" s="15"/>
      <c r="S65"/>
      <c r="T65" s="9"/>
      <c r="U65"/>
      <c r="V65" s="9"/>
      <c r="W65"/>
      <c r="X65"/>
      <c r="Y65"/>
    </row>
    <row customFormat="1" r="66" s="6" spans="1:25" x14ac:dyDescent="0.2">
      <c r="R66"/>
      <c r="S66"/>
      <c r="T66"/>
      <c r="U66"/>
      <c r="V66"/>
      <c r="W66"/>
      <c r="X66"/>
      <c r="Y66"/>
    </row>
    <row customFormat="1" r="67" s="6" spans="1:25" x14ac:dyDescent="0.2">
      <c r="R67"/>
      <c r="S67"/>
      <c r="T67"/>
      <c r="U67"/>
      <c r="V67"/>
      <c r="W67"/>
      <c r="X67"/>
      <c r="Y67"/>
    </row>
    <row r="68" spans="1: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</sheetData>
  <mergeCells count="4">
    <mergeCell ref="A1:M1"/>
    <mergeCell ref="A2:M2"/>
    <mergeCell ref="B41:L41"/>
    <mergeCell ref="A43:L43"/>
  </mergeCells>
  <phoneticPr fontId="3" type="noConversion"/>
  <pageMargins bottom="1" footer="0.25" header="0.5" left="0.5" right="0.5" top="0.7"/>
  <pageSetup cellComments="atEnd" orientation="portrait" r:id="rId1"/>
  <headerFooter>
    <oddFooter><![CDATA[&L&8Source:  Department of Natural Resources
LSA Staff Contact:  Deb Kozel (515.281.6767) deb.kozel@legis.iowa.gov
&C&G
&R&G]]></oddFooter>
  </headerFooter>
  <ignoredErrors>
    <ignoredError sqref="B30:B39 D30:L39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Z68"/>
  <sheetViews>
    <sheetView showGridLines="0" tabSelected="1" topLeftCell="B1" view="pageLayout" workbookViewId="0" zoomScaleNormal="100">
      <selection activeCell="P31" sqref="P31"/>
    </sheetView>
  </sheetViews>
  <sheetFormatPr defaultRowHeight="12" x14ac:dyDescent="0.2"/>
  <cols>
    <col min="1" max="1" customWidth="true" hidden="true" width="2.7109375" collapsed="false"/>
    <col min="2" max="2" bestFit="true" customWidth="true" width="7.140625" collapsed="false"/>
    <col min="3" max="3" customWidth="true" width="2.7109375" collapsed="false"/>
    <col min="4" max="4" customWidth="true" width="11.42578125" collapsed="false"/>
    <col min="5" max="5" customWidth="true" width="2.7109375" collapsed="false"/>
    <col min="6" max="6" bestFit="true" customWidth="true" width="9.42578125" collapsed="false"/>
    <col min="7" max="7" customWidth="true" width="2.7109375" collapsed="false"/>
    <col min="8" max="8" bestFit="true" customWidth="true" width="10.85546875" collapsed="false"/>
    <col min="9" max="9" customWidth="true" width="2.7109375" collapsed="false"/>
    <col min="10" max="10" bestFit="true" customWidth="true" width="12.28515625" collapsed="false"/>
    <col min="11" max="11" customWidth="true" width="2.7109375" collapsed="false"/>
    <col min="12" max="12" customWidth="true" width="13.5703125" collapsed="false"/>
    <col min="13" max="15" customWidth="true" width="2.85546875" collapsed="false"/>
    <col min="18" max="18" customWidth="true" hidden="true" width="0.0" collapsed="false"/>
    <col min="19" max="19" customWidth="true" width="14.5703125" collapsed="false"/>
    <col min="21" max="21" customWidth="true" width="15.28515625" collapsed="false"/>
    <col min="22" max="22" customWidth="true" width="12.0" collapsed="false"/>
    <col min="23" max="23" customWidth="true" width="13.42578125" collapsed="false"/>
  </cols>
  <sheetData>
    <row ht="18" r="1" spans="1:15" x14ac:dyDescent="0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4"/>
      <c r="O1" s="54"/>
    </row>
    <row customHeight="1" ht="15" r="2" spans="1:15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1"/>
      <c r="O2" s="51"/>
    </row>
    <row customFormat="1" r="3" s="2" spans="1:15" x14ac:dyDescent="0.2"/>
    <row customFormat="1" r="4" s="2" spans="1:15" x14ac:dyDescent="0.2"/>
    <row customFormat="1" r="5" s="2" spans="1:15" x14ac:dyDescent="0.2"/>
    <row customFormat="1" r="6" s="2" spans="1:15" x14ac:dyDescent="0.2"/>
    <row customFormat="1" r="7" s="2" spans="1:15" x14ac:dyDescent="0.2"/>
    <row customFormat="1" r="8" s="2" spans="1:15" x14ac:dyDescent="0.2"/>
    <row customFormat="1" r="9" s="2" spans="1:15" x14ac:dyDescent="0.2"/>
    <row customFormat="1" r="10" s="2" spans="1:15" x14ac:dyDescent="0.2"/>
    <row customFormat="1" r="11" s="2" spans="1:15" x14ac:dyDescent="0.2"/>
    <row customFormat="1" r="12" s="2" spans="1:15" x14ac:dyDescent="0.2"/>
    <row customFormat="1" r="13" s="2" spans="1:15" x14ac:dyDescent="0.2"/>
    <row customFormat="1" r="14" s="2" spans="1:15" x14ac:dyDescent="0.2"/>
    <row customFormat="1" r="15" s="2" spans="1:15" x14ac:dyDescent="0.2"/>
    <row customFormat="1" r="16" s="2" spans="1:15" x14ac:dyDescent="0.2"/>
    <row customFormat="1" r="17" s="2" spans="1:18" x14ac:dyDescent="0.2"/>
    <row customFormat="1" r="18" s="2" spans="1:18" x14ac:dyDescent="0.2"/>
    <row customFormat="1" r="19" s="2" spans="1:18" x14ac:dyDescent="0.2"/>
    <row customFormat="1" r="20" s="2" spans="1:18" x14ac:dyDescent="0.2"/>
    <row customFormat="1" r="21" s="2" spans="1:18" x14ac:dyDescent="0.2"/>
    <row customFormat="1" r="22" s="2" spans="1:18" x14ac:dyDescent="0.2"/>
    <row customFormat="1" r="23" s="2" spans="1:18" x14ac:dyDescent="0.2"/>
    <row customFormat="1" r="24" s="2" spans="1:18" x14ac:dyDescent="0.2">
      <c r="A24" s="12"/>
    </row>
    <row customFormat="1" r="25" s="2" spans="1:18" x14ac:dyDescent="0.2"/>
    <row customFormat="1" r="26" s="2" spans="1:18" x14ac:dyDescent="0.2"/>
    <row customFormat="1" customHeight="1" ht="12" r="27" s="2" spans="1:18" x14ac:dyDescent="0.2">
      <c r="C27" s="11"/>
      <c r="K27" s="11"/>
    </row>
    <row customFormat="1" customHeight="1" ht="12" r="28" s="4" spans="1:18" x14ac:dyDescent="0.2">
      <c r="A28" s="3"/>
      <c r="B28" s="37" t="s">
        <v>0</v>
      </c>
      <c r="C28" s="37"/>
      <c r="D28" s="37" t="s">
        <v>1</v>
      </c>
      <c r="E28" s="37"/>
      <c r="F28" s="37" t="s">
        <v>2</v>
      </c>
      <c r="G28" s="37"/>
      <c r="H28" s="37" t="s">
        <v>3</v>
      </c>
      <c r="I28" s="37"/>
      <c r="J28" s="37" t="s">
        <v>4</v>
      </c>
      <c r="K28" s="37"/>
      <c r="L28" s="37"/>
    </row>
    <row customFormat="1" customHeight="1" ht="10.5" r="29" s="5" spans="1:18" x14ac:dyDescent="0.2">
      <c r="A29" s="10"/>
      <c r="B29" s="38" t="s">
        <v>5</v>
      </c>
      <c r="C29" s="39"/>
      <c r="D29" s="38" t="s">
        <v>6</v>
      </c>
      <c r="E29" s="39"/>
      <c r="F29" s="38" t="s">
        <v>7</v>
      </c>
      <c r="G29" s="39"/>
      <c r="H29" s="38" t="s">
        <v>8</v>
      </c>
      <c r="I29" s="39"/>
      <c r="J29" s="38" t="s">
        <v>9</v>
      </c>
      <c r="K29" s="39"/>
      <c r="L29" s="38" t="s">
        <v>10</v>
      </c>
    </row>
    <row customFormat="1" customHeight="1" ht="14.1" r="30" s="6" spans="1:18" x14ac:dyDescent="0.2">
      <c r="A30" s="7"/>
      <c r="B30" s="40">
        <f>LARGE(Data!$A$2:$A$99,10)</f>
        <v>2008</v>
      </c>
      <c r="C30" s="40"/>
      <c r="D30" s="41">
        <f>INDEX(Data!$A$2:$F$99,MATCH(Factbook!$B30,Data!$A$2:$A$99,0),2)</f>
        <v>7806570</v>
      </c>
      <c r="E30" s="41"/>
      <c r="F30" s="41">
        <f>INDEX(Data!$A$2:$F$99,MATCH(Factbook!$B30,Data!$A$2:$A$99,0),3)</f>
        <v>514437</v>
      </c>
      <c r="G30" s="41"/>
      <c r="H30" s="41">
        <f>INDEX(Data!$A$2:$F$99,MATCH(Factbook!$B30,Data!$A$2:$A$99,0),4)</f>
        <v>514819</v>
      </c>
      <c r="I30" s="42"/>
      <c r="J30" s="41">
        <f>INDEX(Data!$A$2:$F$99,MATCH(Factbook!$B30,Data!$A$2:$A$99,0),5)</f>
        <v>5220148</v>
      </c>
      <c r="K30" s="41"/>
      <c r="L30" s="41">
        <f>INDEX(Data!$A$2:$F$99,MATCH(Factbook!$B30,Data!$A$2:$A$99,0),6)</f>
        <v>14055974</v>
      </c>
      <c r="R30" s="6" t="str">
        <f>CONCATENATE("FY ",B30)</f>
        <v>FY 2008</v>
      </c>
    </row>
    <row customFormat="1" customHeight="1" ht="14.1" r="31" s="6" spans="1:18" x14ac:dyDescent="0.2">
      <c r="A31" s="7"/>
      <c r="B31" s="43">
        <f>LARGE(Data!$A$2:$A$99,9)</f>
        <v>2009</v>
      </c>
      <c r="C31" s="43"/>
      <c r="D31" s="44">
        <f>INDEX(Data!$A$2:$F$99,MATCH(Factbook!$B31,Data!$A$2:$A$99,0),2)</f>
        <v>7385240</v>
      </c>
      <c r="E31" s="44"/>
      <c r="F31" s="44">
        <f>INDEX(Data!$A$2:$F$99,MATCH(Factbook!$B31,Data!$A$2:$A$99,0),3)</f>
        <v>515181</v>
      </c>
      <c r="G31" s="44"/>
      <c r="H31" s="44">
        <f>INDEX(Data!$A$2:$F$99,MATCH(Factbook!$B31,Data!$A$2:$A$99,0),4)</f>
        <v>801067</v>
      </c>
      <c r="I31" s="45"/>
      <c r="J31" s="44">
        <f>INDEX(Data!$A$2:$F$99,MATCH(Factbook!$B31,Data!$A$2:$A$99,0),5)</f>
        <v>4110622</v>
      </c>
      <c r="K31" s="44"/>
      <c r="L31" s="44">
        <f>INDEX(Data!$A$2:$F$99,MATCH(Factbook!$B31,Data!$A$2:$A$99,0),6)</f>
        <v>12812110</v>
      </c>
      <c r="R31" s="6" t="str">
        <f ref="R31:R39" si="0" t="shared">CONCATENATE("FY ",B31)</f>
        <v>FY 2009</v>
      </c>
    </row>
    <row customFormat="1" customHeight="1" ht="14.1" r="32" s="6" spans="1:18" x14ac:dyDescent="0.2">
      <c r="A32" s="7"/>
      <c r="B32" s="40">
        <f>LARGE(Data!$A$2:$A$99,8)</f>
        <v>2010</v>
      </c>
      <c r="C32" s="46"/>
      <c r="D32" s="47">
        <f>INDEX(Data!$A$2:$F$99,MATCH(Factbook!$B32,Data!$A$2:$A$99,0),2)</f>
        <v>6388345</v>
      </c>
      <c r="E32" s="47"/>
      <c r="F32" s="47">
        <f>INDEX(Data!$A$2:$F$99,MATCH(Factbook!$B32,Data!$A$2:$A$99,0),3)</f>
        <v>504327</v>
      </c>
      <c r="G32" s="47"/>
      <c r="H32" s="47">
        <f>INDEX(Data!$A$2:$F$99,MATCH(Factbook!$B32,Data!$A$2:$A$99,0),4)</f>
        <v>1621209</v>
      </c>
      <c r="I32" s="47"/>
      <c r="J32" s="47">
        <f>INDEX(Data!$A$2:$F$99,MATCH(Factbook!$B32,Data!$A$2:$A$99,0),5)</f>
        <v>4811060</v>
      </c>
      <c r="K32" s="47"/>
      <c r="L32" s="47">
        <f>INDEX(Data!$A$2:$F$99,MATCH(Factbook!$B32,Data!$A$2:$A$99,0),6)</f>
        <v>13324941</v>
      </c>
      <c r="R32" s="6" t="str">
        <f si="0" t="shared"/>
        <v>FY 2010</v>
      </c>
    </row>
    <row customFormat="1" customHeight="1" ht="14.1" r="33" s="6" spans="1:25" x14ac:dyDescent="0.2">
      <c r="B33" s="40">
        <f>LARGE(Data!$A$2:$A$99,7)</f>
        <v>2011</v>
      </c>
      <c r="C33" s="46"/>
      <c r="D33" s="47">
        <f>INDEX(Data!$A$2:$F$99,MATCH(Factbook!$B33,Data!$A$2:$A$99,0),2)</f>
        <v>7968735</v>
      </c>
      <c r="E33" s="47"/>
      <c r="F33" s="47">
        <f>INDEX(Data!$A$2:$F$99,MATCH(Factbook!$B33,Data!$A$2:$A$99,0),3)</f>
        <v>485791</v>
      </c>
      <c r="G33" s="47"/>
      <c r="H33" s="47">
        <f>INDEX(Data!$A$2:$F$99,MATCH(Factbook!$B33,Data!$A$2:$A$99,0),4)</f>
        <v>865802</v>
      </c>
      <c r="I33" s="47"/>
      <c r="J33" s="47">
        <f>INDEX(Data!$A$2:$F$99,MATCH(Factbook!$B33,Data!$A$2:$A$99,0),5)</f>
        <v>4511238</v>
      </c>
      <c r="K33" s="47"/>
      <c r="L33" s="47">
        <f>INDEX(Data!$A$2:$F$99,MATCH(Factbook!$B33,Data!$A$2:$A$99,0),6)</f>
        <v>13831566</v>
      </c>
      <c r="Q33" s="22"/>
      <c r="R33" s="6" t="str">
        <f si="0" t="shared"/>
        <v>FY 2011</v>
      </c>
      <c r="S33" s="22"/>
      <c r="T33" s="23"/>
      <c r="U33" s="22"/>
      <c r="V33" s="24"/>
      <c r="W33" s="22"/>
      <c r="X33" s="23"/>
      <c r="Y33" s="22"/>
    </row>
    <row customFormat="1" customHeight="1" ht="14.1" r="34" s="6" spans="1:25" x14ac:dyDescent="0.2">
      <c r="B34" s="43">
        <f>LARGE(Data!$A$2:$A$99,6)</f>
        <v>2012</v>
      </c>
      <c r="C34" s="48"/>
      <c r="D34" s="44">
        <f>INDEX(Data!$A$2:$F$99,MATCH(Factbook!$B34,Data!$A$2:$A$99,0),2)</f>
        <v>8045169</v>
      </c>
      <c r="E34" s="44"/>
      <c r="F34" s="44">
        <f>INDEX(Data!$A$2:$F$99,MATCH(Factbook!$B34,Data!$A$2:$A$99,0),3)</f>
        <v>494322</v>
      </c>
      <c r="G34" s="44"/>
      <c r="H34" s="44">
        <f>INDEX(Data!$A$2:$F$99,MATCH(Factbook!$B34,Data!$A$2:$A$99,0),4)</f>
        <v>653790</v>
      </c>
      <c r="I34" s="44"/>
      <c r="J34" s="44">
        <f>INDEX(Data!$A$2:$F$99,MATCH(Factbook!$B34,Data!$A$2:$A$99,0),5)</f>
        <v>4705044</v>
      </c>
      <c r="K34" s="44"/>
      <c r="L34" s="44">
        <f>INDEX(Data!$A$2:$F$99,MATCH(Factbook!$B34,Data!$A$2:$A$99,0),6)</f>
        <v>13898325</v>
      </c>
      <c r="R34" s="6" t="str">
        <f si="0" t="shared"/>
        <v>FY 2012</v>
      </c>
    </row>
    <row customFormat="1" customHeight="1" ht="14.1" r="35" s="6" spans="1:25" x14ac:dyDescent="0.2">
      <c r="B35" s="40">
        <f>LARGE(Data!$A$2:$A$99,5)</f>
        <v>2013</v>
      </c>
      <c r="C35" s="49"/>
      <c r="D35" s="47">
        <f>INDEX(Data!$A$2:$F$99,MATCH(Factbook!$B35,Data!$A$2:$A$99,0),2)</f>
        <v>7185062</v>
      </c>
      <c r="E35" s="50"/>
      <c r="F35" s="47">
        <f>INDEX(Data!$A$2:$F$99,MATCH(Factbook!$B35,Data!$A$2:$A$99,0),3)</f>
        <v>508858</v>
      </c>
      <c r="G35" s="50"/>
      <c r="H35" s="47">
        <f>INDEX(Data!$A$2:$F$99,MATCH(Factbook!$B35,Data!$A$2:$A$99,0),4)</f>
        <v>271406</v>
      </c>
      <c r="I35" s="50"/>
      <c r="J35" s="47">
        <f>INDEX(Data!$A$2:$F$99,MATCH(Factbook!$B35,Data!$A$2:$A$99,0),5)</f>
        <v>5262229</v>
      </c>
      <c r="K35" s="50"/>
      <c r="L35" s="47">
        <f>INDEX(Data!$A$2:$F$99,MATCH(Factbook!$B35,Data!$A$2:$A$99,0),6)</f>
        <v>13227555</v>
      </c>
      <c r="R35" s="6" t="str">
        <f si="0" t="shared"/>
        <v>FY 2013</v>
      </c>
    </row>
    <row customFormat="1" customHeight="1" ht="14.1" r="36" s="6" spans="1:25" x14ac:dyDescent="0.2">
      <c r="B36" s="40">
        <f>LARGE(Data!$A$2:$A$99,4)</f>
        <v>2014</v>
      </c>
      <c r="C36" s="49"/>
      <c r="D36" s="47">
        <f>INDEX(Data!$A$2:$F$99,MATCH(Factbook!$B36,Data!$A$2:$A$99,0),2)</f>
        <v>7233747</v>
      </c>
      <c r="E36" s="50"/>
      <c r="F36" s="47">
        <f>INDEX(Data!$A$2:$F$99,MATCH(Factbook!$B36,Data!$A$2:$A$99,0),3)</f>
        <v>514424</v>
      </c>
      <c r="G36" s="50"/>
      <c r="H36" s="47">
        <f>INDEX(Data!$A$2:$F$99,MATCH(Factbook!$B36,Data!$A$2:$A$99,0),4)</f>
        <v>1695495</v>
      </c>
      <c r="I36" s="50"/>
      <c r="J36" s="47">
        <f>INDEX(Data!$A$2:$F$99,MATCH(Factbook!$B36,Data!$A$2:$A$99,0),5)</f>
        <v>5128759</v>
      </c>
      <c r="K36" s="50"/>
      <c r="L36" s="47">
        <f>INDEX(Data!$A$2:$F$99,MATCH(Factbook!$B36,Data!$A$2:$A$99,0),6)</f>
        <v>14572425</v>
      </c>
      <c r="R36" s="6" t="str">
        <f si="0" t="shared"/>
        <v>FY 2014</v>
      </c>
    </row>
    <row customFormat="1" customHeight="1" ht="14.1" r="37" s="6" spans="1:25" x14ac:dyDescent="0.2">
      <c r="B37" s="43">
        <f>LARGE(Data!$A$2:$A$99,3)</f>
        <v>2015</v>
      </c>
      <c r="C37" s="48"/>
      <c r="D37" s="44">
        <f>INDEX(Data!$A$2:$F$99,MATCH(Factbook!$B37,Data!$A$2:$A$99,0),2)</f>
        <v>6010392.3700000001</v>
      </c>
      <c r="E37" s="44"/>
      <c r="F37" s="44">
        <f>INDEX(Data!$A$2:$F$99,MATCH(Factbook!$B37,Data!$A$2:$A$99,0),3)</f>
        <v>502725</v>
      </c>
      <c r="G37" s="44"/>
      <c r="H37" s="44">
        <f>INDEX(Data!$A$2:$F$99,MATCH(Factbook!$B37,Data!$A$2:$A$99,0),4)</f>
        <v>271197</v>
      </c>
      <c r="I37" s="44"/>
      <c r="J37" s="44">
        <f>INDEX(Data!$A$2:$F$99,MATCH(Factbook!$B37,Data!$A$2:$A$99,0),5)</f>
        <v>5371108</v>
      </c>
      <c r="K37" s="44"/>
      <c r="L37" s="44">
        <f>INDEX(Data!$A$2:$F$99,MATCH(Factbook!$B37,Data!$A$2:$A$99,0),6)</f>
        <v>12155422.370000001</v>
      </c>
      <c r="R37" s="6" t="str">
        <f si="0" t="shared"/>
        <v>FY 2015</v>
      </c>
    </row>
    <row customFormat="1" customHeight="1" ht="14.1" r="38" s="6" spans="1:25" x14ac:dyDescent="0.2">
      <c r="B38" s="40">
        <f>LARGE(Data!$A$2:$A$99,2)</f>
        <v>2016</v>
      </c>
      <c r="C38" s="46"/>
      <c r="D38" s="47">
        <f>INDEX(Data!$A$2:$F$99,MATCH(Factbook!$B38,Data!$A$2:$A$99,0),2)</f>
        <v>5922924</v>
      </c>
      <c r="E38" s="47"/>
      <c r="F38" s="47">
        <f>INDEX(Data!$A$2:$F$99,MATCH(Factbook!$B38,Data!$A$2:$A$99,0),3)</f>
        <v>505685</v>
      </c>
      <c r="G38" s="47"/>
      <c r="H38" s="47">
        <f>INDEX(Data!$A$2:$F$99,MATCH(Factbook!$B38,Data!$A$2:$A$99,0),4)</f>
        <v>332888</v>
      </c>
      <c r="I38" s="47"/>
      <c r="J38" s="47">
        <f>INDEX(Data!$A$2:$F$99,MATCH(Factbook!$B38,Data!$A$2:$A$99,0),5)</f>
        <v>5490501</v>
      </c>
      <c r="K38" s="47"/>
      <c r="L38" s="47">
        <f>INDEX(Data!$A$2:$F$99,MATCH(Factbook!$B38,Data!$A$2:$A$99,0),6)</f>
        <v>12251998</v>
      </c>
      <c r="R38" s="6" t="str">
        <f si="0" t="shared"/>
        <v>FY 2016</v>
      </c>
    </row>
    <row customFormat="1" customHeight="1" ht="14.1" r="39" s="6" spans="1:25" x14ac:dyDescent="0.2">
      <c r="B39" s="40">
        <f>LARGE(Data!$A$2:$A$99,1)</f>
        <v>2017</v>
      </c>
      <c r="C39" s="46"/>
      <c r="D39" s="47">
        <f>INDEX(Data!$A$2:$F$99,MATCH(Factbook!$B39,Data!$A$2:$A$99,0),2)</f>
        <v>6806900</v>
      </c>
      <c r="E39" s="47"/>
      <c r="F39" s="47">
        <f>INDEX(Data!$A$2:$F$99,MATCH(Factbook!$B39,Data!$A$2:$A$99,0),3)</f>
        <v>522403</v>
      </c>
      <c r="G39" s="47"/>
      <c r="H39" s="47">
        <f>INDEX(Data!$A$2:$F$99,MATCH(Factbook!$B39,Data!$A$2:$A$99,0),4)</f>
        <v>222124</v>
      </c>
      <c r="I39" s="47"/>
      <c r="J39" s="47">
        <f>INDEX(Data!$A$2:$F$99,MATCH(Factbook!$B39,Data!$A$2:$A$99,0),5)</f>
        <v>5816042</v>
      </c>
      <c r="K39" s="47"/>
      <c r="L39" s="47">
        <f>INDEX(Data!$A$2:$F$99,MATCH(Factbook!$B39,Data!$A$2:$A$99,0),6)</f>
        <v>13367469</v>
      </c>
      <c r="Q39" s="15" t="s">
        <v>11</v>
      </c>
      <c r="R39" s="6" t="str">
        <f si="0" t="shared"/>
        <v>FY 2017</v>
      </c>
    </row>
    <row customFormat="1" customHeight="1" ht="5.45" r="40" s="6" spans="1:25" x14ac:dyDescent="0.2">
      <c r="B40" s="13"/>
      <c r="C40" s="16"/>
      <c r="D40" s="14"/>
      <c r="E40" s="16"/>
      <c r="F40" s="14"/>
      <c r="G40" s="16"/>
      <c r="H40" s="14"/>
      <c r="I40" s="16"/>
      <c r="J40" s="14"/>
      <c r="K40" s="16"/>
      <c r="L40" s="14"/>
    </row>
    <row customFormat="1" customHeight="1" ht="12" r="41" s="6" spans="1:25" x14ac:dyDescent="0.2">
      <c r="B41" s="58" t="s">
        <v>29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customFormat="1" r="42" s="6" spans="1:25" x14ac:dyDescent="0.2">
      <c r="B42" s="15" t="s">
        <v>28</v>
      </c>
    </row>
    <row customFormat="1" r="43" s="6" spans="1:25" x14ac:dyDescent="0.2">
      <c r="A43" s="5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5"/>
      <c r="N43" s="55"/>
      <c r="O43" s="55"/>
    </row>
    <row customFormat="1" r="44" s="6" spans="1:25" x14ac:dyDescent="0.2"/>
    <row customFormat="1" r="45" s="6" spans="1:25" x14ac:dyDescent="0.2"/>
    <row customFormat="1" r="46" s="6" spans="1:25" x14ac:dyDescent="0.2"/>
    <row customFormat="1" r="47" s="6" spans="1:25" x14ac:dyDescent="0.2"/>
    <row customFormat="1" r="48" s="6" spans="1:25" x14ac:dyDescent="0.2"/>
    <row customFormat="1" r="49" s="6" spans="1:25" x14ac:dyDescent="0.2"/>
    <row customFormat="1" r="50" s="6" spans="1:25" x14ac:dyDescent="0.2"/>
    <row customFormat="1" r="51" s="6" spans="1:2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R51"/>
      <c r="S51"/>
      <c r="T51"/>
      <c r="U51"/>
      <c r="V51"/>
      <c r="W51"/>
      <c r="X51"/>
      <c r="Y51"/>
    </row>
    <row customFormat="1" r="52" s="6" spans="1:25" x14ac:dyDescent="0.2">
      <c r="S52"/>
      <c r="T52" s="9"/>
      <c r="U52"/>
      <c r="V52" s="9"/>
      <c r="W52"/>
      <c r="X52"/>
      <c r="Y52"/>
    </row>
    <row customFormat="1" r="53" s="6" spans="1:25" x14ac:dyDescent="0.2">
      <c r="S53"/>
      <c r="T53" s="9"/>
      <c r="U53"/>
      <c r="V53" s="9"/>
      <c r="W53"/>
      <c r="X53"/>
      <c r="Y53"/>
    </row>
    <row customFormat="1" r="54" s="6" spans="1:25" x14ac:dyDescent="0.2">
      <c r="L54" s="18"/>
      <c r="S54"/>
      <c r="T54" s="9"/>
      <c r="U54"/>
      <c r="V54" s="9"/>
      <c r="W54"/>
      <c r="X54" s="1"/>
      <c r="Y54"/>
    </row>
    <row customFormat="1" r="55" s="6" spans="1:25" x14ac:dyDescent="0.2">
      <c r="L55" s="18"/>
      <c r="S55"/>
      <c r="T55" s="9"/>
      <c r="U55"/>
      <c r="V55" s="9"/>
      <c r="W55"/>
      <c r="X55" s="1"/>
      <c r="Y55"/>
    </row>
    <row customFormat="1" r="56" s="6" spans="1:25" x14ac:dyDescent="0.2">
      <c r="L56" s="18"/>
      <c r="S56"/>
      <c r="T56" s="9"/>
      <c r="U56"/>
      <c r="V56" s="9"/>
      <c r="W56"/>
      <c r="X56" s="1"/>
      <c r="Y56"/>
    </row>
    <row customFormat="1" r="57" s="6" spans="1:25" x14ac:dyDescent="0.2">
      <c r="S57"/>
      <c r="T57" s="9"/>
      <c r="U57"/>
      <c r="V57" s="9"/>
      <c r="W57"/>
      <c r="X57" s="1"/>
      <c r="Y57"/>
    </row>
    <row customFormat="1" r="58" s="6" spans="1:25" x14ac:dyDescent="0.2">
      <c r="L58" s="18"/>
      <c r="S58"/>
      <c r="T58" s="9"/>
      <c r="U58"/>
      <c r="V58" s="9"/>
      <c r="W58"/>
      <c r="X58" s="1"/>
      <c r="Y58"/>
    </row>
    <row customFormat="1" r="59" s="6" spans="1:25" x14ac:dyDescent="0.2">
      <c r="L59" s="18"/>
      <c r="S59"/>
      <c r="T59" s="9"/>
      <c r="U59"/>
      <c r="V59" s="9"/>
      <c r="W59"/>
      <c r="X59"/>
      <c r="Y59"/>
    </row>
    <row customFormat="1" r="60" s="6" spans="1:25" x14ac:dyDescent="0.2">
      <c r="L60" s="18"/>
      <c r="S60"/>
      <c r="T60" s="9"/>
      <c r="U60"/>
      <c r="V60" s="9"/>
      <c r="W60"/>
      <c r="X60"/>
      <c r="Y60"/>
    </row>
    <row customFormat="1" r="61" s="6" spans="1:25" x14ac:dyDescent="0.2">
      <c r="R61" s="15"/>
      <c r="S61"/>
      <c r="T61" s="9"/>
      <c r="U61"/>
      <c r="V61" s="9"/>
      <c r="W61"/>
      <c r="X61"/>
      <c r="Y61"/>
    </row>
    <row customFormat="1" r="62" s="6" spans="1:25" x14ac:dyDescent="0.2">
      <c r="R62" s="15"/>
      <c r="S62"/>
      <c r="T62" s="9"/>
      <c r="U62"/>
      <c r="V62" s="9"/>
      <c r="W62"/>
      <c r="X62"/>
      <c r="Y62"/>
    </row>
    <row customFormat="1" r="63" s="6" spans="1:25" x14ac:dyDescent="0.2">
      <c r="R63" s="15"/>
      <c r="S63"/>
      <c r="T63" s="9"/>
      <c r="U63"/>
      <c r="V63" s="9"/>
      <c r="W63"/>
      <c r="X63"/>
      <c r="Y63"/>
    </row>
    <row customFormat="1" r="64" s="6" spans="1:25" x14ac:dyDescent="0.2">
      <c r="R64" s="15"/>
      <c r="S64"/>
      <c r="T64" s="9"/>
      <c r="U64"/>
      <c r="V64" s="9"/>
      <c r="W64"/>
      <c r="X64"/>
      <c r="Y64"/>
    </row>
    <row customFormat="1" r="65" s="6" spans="1:25" x14ac:dyDescent="0.2">
      <c r="R65" s="15"/>
      <c r="S65"/>
      <c r="T65" s="9"/>
      <c r="U65"/>
      <c r="V65" s="9"/>
      <c r="W65"/>
      <c r="X65"/>
      <c r="Y65"/>
    </row>
    <row customFormat="1" r="66" s="6" spans="1:25" x14ac:dyDescent="0.2">
      <c r="R66"/>
      <c r="S66"/>
      <c r="T66"/>
      <c r="U66"/>
      <c r="V66"/>
      <c r="W66"/>
      <c r="X66"/>
      <c r="Y66"/>
    </row>
    <row customFormat="1" r="67" s="6" spans="1:25" x14ac:dyDescent="0.2">
      <c r="R67"/>
      <c r="S67"/>
      <c r="T67"/>
      <c r="U67"/>
      <c r="V67"/>
      <c r="W67"/>
      <c r="X67"/>
      <c r="Y67"/>
    </row>
    <row r="68" spans="1: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</sheetData>
  <mergeCells count="4">
    <mergeCell ref="A1:M1"/>
    <mergeCell ref="A2:M2"/>
    <mergeCell ref="B41:L41"/>
    <mergeCell ref="A43:L43"/>
  </mergeCells>
  <pageMargins bottom="1" footer="0.25" header="0.5" left="0.5" right="0.5" top="0.7"/>
  <pageSetup cellComments="atEnd" orientation="portrait" r:id="rId1"/>
  <headerFooter>
    <oddFooter><![CDATA[&L&8Source:  Department of Natural Resources
LSA Staff Contact:  Deb Kozel (515.281.6767) &Udeb.kozel@legis.iowa.gov&U
&C&G
&R&G]]></oddFooter>
  </headerFooter>
  <drawing r:id="rId2"/>
  <legacyDrawingHF r:id="rId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23"/>
  <sheetViews>
    <sheetView workbookViewId="0">
      <pane activePane="bottomLeft" state="frozen" topLeftCell="A2" ySplit="1"/>
      <selection activeCell="L20" pane="bottomLeft" sqref="L20"/>
    </sheetView>
  </sheetViews>
  <sheetFormatPr customHeight="1" defaultColWidth="9" defaultRowHeight="12.75" x14ac:dyDescent="0.2"/>
  <cols>
    <col min="1" max="1" bestFit="true" customWidth="true" style="31" width="9.28515625" collapsed="false"/>
    <col min="2" max="2" bestFit="true" customWidth="true" style="36" width="10.0" collapsed="false"/>
    <col min="3" max="3" bestFit="true" customWidth="true" style="36" width="11.0" collapsed="false"/>
    <col min="4" max="4" bestFit="true" customWidth="true" style="36" width="23.7109375" collapsed="false"/>
    <col min="5" max="5" bestFit="true" customWidth="true" style="36" width="19.85546875" collapsed="false"/>
    <col min="6" max="6" bestFit="true" customWidth="true" style="36" width="9.85546875" collapsed="false"/>
    <col min="7" max="7" style="27" width="9.0" collapsed="false"/>
    <col min="8" max="11" customWidth="true" style="27" width="8.7109375" collapsed="false"/>
    <col min="12" max="16384" style="27" width="9.0" collapsed="false"/>
  </cols>
  <sheetData>
    <row customFormat="1" customHeight="1" ht="12.75" r="1" s="29" spans="1:17" x14ac:dyDescent="0.2">
      <c r="A1" s="28" t="s">
        <v>20</v>
      </c>
      <c r="B1" s="32" t="s">
        <v>21</v>
      </c>
      <c r="C1" s="32" t="s">
        <v>22</v>
      </c>
      <c r="D1" s="33" t="s">
        <v>25</v>
      </c>
      <c r="E1" s="32" t="s">
        <v>23</v>
      </c>
      <c r="F1" s="32" t="s">
        <v>24</v>
      </c>
    </row>
    <row customFormat="1" customHeight="1" ht="12.75" r="2" s="16" spans="1:17" x14ac:dyDescent="0.2">
      <c r="A2" s="30">
        <v>2002</v>
      </c>
      <c r="B2" s="34">
        <v>7809112</v>
      </c>
      <c r="C2" s="34">
        <v>533679</v>
      </c>
      <c r="D2" s="34">
        <v>296440</v>
      </c>
      <c r="E2" s="34">
        <v>4141415</v>
      </c>
      <c r="F2" s="34">
        <f>SUM(B2:E2)</f>
        <v>12780646</v>
      </c>
    </row>
    <row customFormat="1" customHeight="1" ht="12.75" r="3" s="16" spans="1:17" x14ac:dyDescent="0.2">
      <c r="A3" s="30">
        <v>2003</v>
      </c>
      <c r="B3" s="34">
        <v>7048279</v>
      </c>
      <c r="C3" s="34">
        <v>531212</v>
      </c>
      <c r="D3" s="34">
        <v>326783</v>
      </c>
      <c r="E3" s="34">
        <v>3870841</v>
      </c>
      <c r="F3" s="34">
        <f>SUM(B3:E3)</f>
        <v>11777115</v>
      </c>
    </row>
    <row customFormat="1" customHeight="1" ht="12.75" r="4" s="16" spans="1:17" x14ac:dyDescent="0.2">
      <c r="A4" s="30">
        <v>2004</v>
      </c>
      <c r="B4" s="34">
        <v>7577796</v>
      </c>
      <c r="C4" s="34">
        <v>562051</v>
      </c>
      <c r="D4" s="34">
        <v>595083</v>
      </c>
      <c r="E4" s="34">
        <v>3942481</v>
      </c>
      <c r="F4" s="34">
        <f>SUM(B4:E4)</f>
        <v>12677411</v>
      </c>
    </row>
    <row customFormat="1" customHeight="1" ht="12.75" r="5" s="16" spans="1:17" x14ac:dyDescent="0.2">
      <c r="A5" s="30">
        <v>2006</v>
      </c>
      <c r="B5" s="34">
        <v>7496184</v>
      </c>
      <c r="C5" s="34">
        <v>531717</v>
      </c>
      <c r="D5" s="34">
        <v>714487</v>
      </c>
      <c r="E5" s="34">
        <v>4205556</v>
      </c>
      <c r="F5" s="34">
        <v>12947944</v>
      </c>
    </row>
    <row customFormat="1" customHeight="1" ht="12.75" r="6" s="16" spans="1:17" x14ac:dyDescent="0.2">
      <c r="A6" s="30">
        <v>2007</v>
      </c>
      <c r="B6" s="34">
        <v>7297057</v>
      </c>
      <c r="C6" s="34">
        <v>550502</v>
      </c>
      <c r="D6" s="34">
        <v>962631</v>
      </c>
      <c r="E6" s="34">
        <v>3673938</v>
      </c>
      <c r="F6" s="34">
        <f ref="F6:F13" si="0" t="shared">SUM(B6:E6)</f>
        <v>12484128</v>
      </c>
    </row>
    <row customFormat="1" customHeight="1" ht="12.75" r="7" s="16" spans="1:17" x14ac:dyDescent="0.2">
      <c r="A7" s="30">
        <v>2008</v>
      </c>
      <c r="B7" s="35">
        <v>7806570</v>
      </c>
      <c r="C7" s="35">
        <v>514437</v>
      </c>
      <c r="D7" s="35">
        <v>514819</v>
      </c>
      <c r="E7" s="35">
        <v>5220148</v>
      </c>
      <c r="F7" s="35">
        <f si="0" t="shared"/>
        <v>14055974</v>
      </c>
    </row>
    <row customFormat="1" customHeight="1" ht="12.75" r="8" s="16" spans="1:17" x14ac:dyDescent="0.2">
      <c r="A8" s="30">
        <v>2009</v>
      </c>
      <c r="B8" s="35">
        <v>7385240</v>
      </c>
      <c r="C8" s="35">
        <v>515181</v>
      </c>
      <c r="D8" s="35">
        <v>801067</v>
      </c>
      <c r="E8" s="35">
        <v>4110622</v>
      </c>
      <c r="F8" s="35">
        <f si="0" t="shared"/>
        <v>12812110</v>
      </c>
      <c r="I8" s="22"/>
      <c r="J8" s="23"/>
      <c r="K8" s="22"/>
      <c r="L8" s="23"/>
      <c r="M8" s="22"/>
      <c r="N8" s="24"/>
      <c r="O8" s="22"/>
      <c r="P8" s="23"/>
      <c r="Q8" s="22"/>
    </row>
    <row customFormat="1" customHeight="1" ht="12.75" r="9" s="16" spans="1:17" x14ac:dyDescent="0.2">
      <c r="A9" s="30">
        <v>2010</v>
      </c>
      <c r="B9" s="35">
        <v>6388345</v>
      </c>
      <c r="C9" s="35">
        <v>504327</v>
      </c>
      <c r="D9" s="35">
        <v>1621209</v>
      </c>
      <c r="E9" s="35">
        <v>4811060</v>
      </c>
      <c r="F9" s="35">
        <f si="0" t="shared"/>
        <v>13324941</v>
      </c>
    </row>
    <row customFormat="1" customHeight="1" ht="12.75" r="10" s="16" spans="1:17" x14ac:dyDescent="0.2">
      <c r="A10" s="30">
        <v>2011</v>
      </c>
      <c r="B10" s="35">
        <v>7968735</v>
      </c>
      <c r="C10" s="35">
        <v>485791</v>
      </c>
      <c r="D10" s="35">
        <v>865802</v>
      </c>
      <c r="E10" s="35">
        <v>4511238</v>
      </c>
      <c r="F10" s="35">
        <f si="0" t="shared"/>
        <v>13831566</v>
      </c>
    </row>
    <row customFormat="1" customHeight="1" ht="12.75" r="11" s="16" spans="1:17" x14ac:dyDescent="0.2">
      <c r="A11" s="30">
        <v>2012</v>
      </c>
      <c r="B11" s="35">
        <v>8045169</v>
      </c>
      <c r="C11" s="35">
        <v>494322</v>
      </c>
      <c r="D11" s="35">
        <v>653790</v>
      </c>
      <c r="E11" s="35">
        <v>4705044</v>
      </c>
      <c r="F11" s="35">
        <f si="0" t="shared"/>
        <v>13898325</v>
      </c>
    </row>
    <row customFormat="1" customHeight="1" ht="12.75" r="12" s="16" spans="1:17" x14ac:dyDescent="0.2">
      <c r="A12" s="30">
        <v>2013</v>
      </c>
      <c r="B12" s="35">
        <v>7185062</v>
      </c>
      <c r="C12" s="35">
        <v>508858</v>
      </c>
      <c r="D12" s="35">
        <v>271406</v>
      </c>
      <c r="E12" s="35">
        <v>5262229</v>
      </c>
      <c r="F12" s="35">
        <f si="0" t="shared"/>
        <v>13227555</v>
      </c>
    </row>
    <row customFormat="1" customHeight="1" ht="12.75" r="13" s="16" spans="1:17" x14ac:dyDescent="0.2">
      <c r="A13" s="30">
        <v>2014</v>
      </c>
      <c r="B13" s="35">
        <v>7233747</v>
      </c>
      <c r="C13" s="35">
        <v>514424</v>
      </c>
      <c r="D13" s="35">
        <v>1695495</v>
      </c>
      <c r="E13" s="35">
        <v>5128759</v>
      </c>
      <c r="F13" s="35">
        <f si="0" t="shared"/>
        <v>14572425</v>
      </c>
    </row>
    <row customFormat="1" customHeight="1" ht="12.75" r="14" s="16" spans="1:17" x14ac:dyDescent="0.2">
      <c r="A14" s="30">
        <v>2015</v>
      </c>
      <c r="B14" s="35">
        <v>6010392.3700000001</v>
      </c>
      <c r="C14" s="35">
        <v>502725</v>
      </c>
      <c r="D14" s="35">
        <v>271197</v>
      </c>
      <c r="E14" s="35">
        <v>5371108</v>
      </c>
      <c r="F14" s="35">
        <f>SUM(B14:E14)</f>
        <v>12155422.370000001</v>
      </c>
      <c r="I14" s="25" t="s">
        <v>11</v>
      </c>
      <c r="J14" s="26" t="s">
        <v>11</v>
      </c>
    </row>
    <row customHeight="1" ht="12.75" r="15" spans="1:17" x14ac:dyDescent="0.2">
      <c r="A15" s="30">
        <v>2016</v>
      </c>
      <c r="B15" s="35">
        <v>5922924</v>
      </c>
      <c r="C15" s="35">
        <v>505685</v>
      </c>
      <c r="D15" s="35">
        <v>332888</v>
      </c>
      <c r="E15" s="35">
        <v>5490501</v>
      </c>
      <c r="F15" s="35">
        <f>SUM(B15:E15)</f>
        <v>12251998</v>
      </c>
    </row>
    <row customHeight="1" ht="12.75" r="16" spans="1:17" x14ac:dyDescent="0.2">
      <c r="A16" s="31">
        <v>2017</v>
      </c>
      <c r="B16" s="36">
        <v>6806900</v>
      </c>
      <c r="C16" s="36">
        <v>522403</v>
      </c>
      <c r="D16" s="36">
        <v>222124</v>
      </c>
      <c r="E16" s="36">
        <v>5816042</v>
      </c>
      <c r="F16" s="36">
        <f>SUM(B16:E16)</f>
        <v>13367469</v>
      </c>
    </row>
    <row customHeight="1" ht="12.75" r="22" spans="2:2" x14ac:dyDescent="0.2">
      <c r="B22" s="36" t="s">
        <v>11</v>
      </c>
    </row>
    <row customHeight="1" ht="12.75" r="23" spans="2:2" x14ac:dyDescent="0.2">
      <c r="B23" s="36" t="s">
        <v>27</v>
      </c>
    </row>
  </sheetData>
  <pageMargins bottom="0.75" footer="0.3" header="0.3" left="0.7" right="0.7" top="0.75"/>
  <pageSetup orientation="portrait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sqref="A1:IV65536"/>
    </sheetView>
  </sheetViews>
  <sheetFormatPr defaultColWidth="10.28515625" defaultRowHeight="12" x14ac:dyDescent="0.2"/>
  <cols>
    <col min="1" max="1" bestFit="true" customWidth="true" style="19" width="34.28515625" collapsed="false"/>
    <col min="2" max="2" bestFit="true" customWidth="true" style="19" width="58.85546875" collapsed="false"/>
    <col min="3" max="4" style="19" width="10.28515625" collapsed="false"/>
    <col min="5" max="5" customWidth="true" style="19" width="35.5703125" collapsed="false"/>
    <col min="6" max="8" style="19" width="10.28515625" collapsed="false"/>
    <col min="9" max="9" customWidth="true" hidden="true" style="19" width="0.0" collapsed="false"/>
    <col min="10" max="16384" style="19" width="10.28515625" collapsed="false"/>
  </cols>
  <sheetData>
    <row r="1" spans="1:9" x14ac:dyDescent="0.2">
      <c r="A1" s="19" t="s">
        <v>12</v>
      </c>
      <c r="B1" s="20"/>
      <c r="I1" s="19" t="s">
        <v>13</v>
      </c>
    </row>
    <row r="2" spans="1:9" x14ac:dyDescent="0.2">
      <c r="A2" s="19" t="s">
        <v>14</v>
      </c>
      <c r="B2" s="20"/>
      <c r="I2" s="19" t="s">
        <v>15</v>
      </c>
    </row>
    <row r="3" spans="1:9" x14ac:dyDescent="0.2">
      <c r="A3" s="19" t="s">
        <v>16</v>
      </c>
      <c r="B3" s="19" t="s">
        <v>13</v>
      </c>
      <c r="I3" s="19" t="s">
        <v>17</v>
      </c>
    </row>
    <row r="4" spans="1:9" x14ac:dyDescent="0.2">
      <c r="A4" s="19" t="s">
        <v>18</v>
      </c>
      <c r="B4" s="21"/>
      <c r="I4" s="19" t="s">
        <v>19</v>
      </c>
    </row>
    <row r="5" spans="1:9" x14ac:dyDescent="0.2">
      <c r="E5" s="20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 (old)</vt:lpstr>
      <vt:lpstr>Factbook</vt:lpstr>
      <vt:lpstr>Data</vt:lpstr>
      <vt:lpstr>Notes</vt:lpstr>
      <vt:lpstr>Factbook!Print_Area</vt:lpstr>
      <vt:lpstr>'Factbook (old)'!Print_Area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2007-01-16T14:45:43Z</dcterms:created>
  <dc:creator>Guanci, Michael [LEGIS]</dc:creator>
  <cp:lastModifiedBy>Broich, Adam [LEGIS]</cp:lastModifiedBy>
  <cp:lastPrinted>2018-07-31T15:29:02Z</cp:lastPrinted>
  <dcterms:modified xsi:type="dcterms:W3CDTF">2018-10-11T18:38:19Z</dcterms:modified>
</cp:coreProperties>
</file>