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drawingml.chartshapes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 codeName="ThisWorkbook"/>
  <mc:AlternateContent>
    <mc:Choice Requires="x15">
      <x15ac:absPath xmlns:x15ac="http://schemas.microsoft.com/office/spreadsheetml/2010/11/ac" url="\\legislature.intranet\prod\LINC\LINCCLIENT\users\temp\RMADISO\"/>
    </mc:Choice>
  </mc:AlternateContent>
  <bookViews>
    <workbookView windowHeight="3636" windowWidth="8352" xWindow="240" yWindow="60"/>
  </bookViews>
  <sheets>
    <sheet name="Factbook" r:id="rId1" sheetId="1" state="veryHidden"/>
    <sheet name="Data" r:id="rId2" sheetId="2"/>
    <sheet name="Notes" r:id="rId3" sheetId="3" state="veryHidden"/>
  </sheets>
  <definedNames>
    <definedName localSheetId="0" name="_xlnm.Print_Area">Factbook!$A$1:$O$47</definedName>
  </definedNames>
  <calcPr calcId="162913"/>
</workbook>
</file>

<file path=xl/calcChain.xml><?xml version="1.0" encoding="utf-8"?>
<calcChain xmlns="http://schemas.openxmlformats.org/spreadsheetml/2006/main">
  <c i="2" l="1" r="B20"/>
  <c i="2" l="1" r="B19"/>
  <c i="2" l="1" r="B18"/>
  <c i="2" r="F18" s="1"/>
  <c i="2" l="1" r="C4"/>
  <c i="2" r="C5"/>
  <c i="2" r="C6"/>
  <c i="2" r="C7"/>
  <c i="2" r="C8"/>
  <c i="2" r="C9"/>
  <c i="2" r="C10"/>
  <c i="2" r="C11"/>
  <c i="2" r="C12"/>
  <c i="2" r="C13"/>
  <c i="2" r="C14"/>
  <c i="2" r="C15"/>
  <c i="2" r="C16"/>
  <c i="2" r="C19"/>
  <c i="2" r="C20"/>
  <c i="2" r="C21"/>
  <c i="2" r="C22"/>
  <c i="2" r="C23"/>
  <c i="2" r="C24"/>
  <c i="2" r="C25"/>
  <c i="2" r="C26"/>
  <c i="2" r="C27"/>
  <c i="2" r="C28"/>
  <c i="2" r="C29"/>
  <c i="2" r="C30"/>
  <c i="2" r="C31"/>
  <c i="2" r="C32"/>
  <c i="2" r="C33"/>
  <c i="2" r="C34"/>
  <c i="2" r="C35"/>
  <c i="2" r="C36"/>
  <c i="2" r="C37"/>
  <c i="2" r="C38"/>
  <c i="2" r="C39"/>
  <c i="2" r="C40"/>
  <c i="2" r="C41"/>
  <c i="2" r="C42"/>
  <c i="2" r="C43"/>
  <c i="2" r="C44"/>
  <c i="2" r="C45"/>
  <c i="2" r="C46"/>
  <c i="2" r="C47"/>
  <c i="2" r="C48"/>
  <c i="2" r="C49"/>
  <c i="2" r="C50"/>
  <c i="2" r="C51"/>
  <c i="2" r="C52"/>
  <c i="2" r="C53"/>
  <c i="2" r="C54"/>
  <c i="2" r="C55"/>
  <c i="2" r="C56"/>
  <c i="2" r="C57"/>
  <c i="2" r="C58"/>
  <c i="2" r="C59"/>
  <c i="2" r="C60"/>
  <c i="2" r="C61"/>
  <c i="2" r="C62"/>
  <c i="2" r="C63"/>
  <c i="2" r="C64"/>
  <c i="2" r="C65"/>
  <c i="2" r="C66"/>
  <c i="2" r="C67"/>
  <c i="2" r="C68"/>
  <c i="2" r="C69"/>
  <c i="2" r="C70"/>
  <c i="2" r="C71"/>
  <c i="2" r="C72"/>
  <c i="2" r="C73"/>
  <c i="2" r="C74"/>
  <c i="2" r="C75"/>
  <c i="2" r="C76"/>
  <c i="2" r="C77"/>
  <c i="2" r="C78"/>
  <c i="2" r="C79"/>
  <c i="2" r="C80"/>
  <c i="2" r="C81"/>
  <c i="2" r="C82"/>
  <c i="2" r="C83"/>
  <c i="2" r="C84"/>
  <c i="2" r="C85"/>
  <c i="2" r="C86"/>
  <c i="2" r="C87"/>
  <c i="2" r="C88"/>
  <c i="2" r="C89"/>
  <c i="2" r="C90"/>
  <c i="2" r="C91"/>
  <c i="2" r="C92"/>
  <c i="2" r="C93"/>
  <c i="2" r="C94"/>
  <c i="2" r="C95"/>
  <c i="2" r="C96"/>
  <c i="2" r="C97"/>
  <c i="2" r="C98"/>
  <c i="2" r="C99"/>
  <c i="2" r="C100"/>
  <c i="2" r="C101"/>
  <c i="2" r="C102"/>
  <c i="2" r="C103"/>
  <c i="2" r="C104"/>
  <c i="2" r="C105"/>
  <c i="2" r="C106"/>
  <c i="2" r="C107"/>
  <c i="2" r="C108"/>
  <c i="2" r="C3"/>
  <c i="1" l="1" r="B37"/>
  <c i="1" r="C37" s="1"/>
  <c i="1" r="B36"/>
  <c i="1" r="C36" s="1"/>
  <c i="1" r="B35"/>
  <c i="1" r="C35" s="1"/>
  <c i="1" r="B34"/>
  <c i="1" r="C34" s="1"/>
  <c i="1" r="B33"/>
  <c i="1" r="C33" s="1"/>
  <c i="1" r="B32"/>
  <c i="1" r="C32" s="1"/>
  <c i="1" r="B31"/>
  <c i="1" r="C31" s="1"/>
  <c i="1" r="B30"/>
  <c i="1" r="C30" s="1"/>
  <c i="1" r="B29"/>
  <c i="1" r="C29" s="1"/>
  <c i="1" r="B28"/>
  <c i="1" r="C28" s="1"/>
  <c i="1" r="B27"/>
  <c i="1" r="C27" s="1"/>
  <c i="2" r="D19"/>
  <c i="2" r="D20"/>
  <c i="2" r="D21"/>
  <c i="2" r="D22"/>
  <c i="2" r="D23"/>
  <c i="2" r="D24"/>
  <c i="2" r="D25"/>
  <c i="2" r="D26"/>
  <c i="2" r="D27"/>
  <c i="2" r="D28"/>
  <c i="2" r="D29"/>
  <c i="2" r="D30"/>
  <c i="2" r="D31"/>
  <c i="2" r="D32"/>
  <c i="2" r="D33"/>
  <c i="2" r="D34"/>
  <c i="2" r="D35"/>
  <c i="2" r="D36"/>
  <c i="2" r="D37"/>
  <c i="2" r="D38"/>
  <c i="2" r="D39"/>
  <c i="2" r="D40"/>
  <c i="2" r="D41"/>
  <c i="2" r="D42"/>
  <c i="2" r="D43"/>
  <c i="2" r="D44"/>
  <c i="2" r="D45"/>
  <c i="2" r="D46"/>
  <c i="2" r="D47"/>
  <c i="2" r="D48"/>
  <c i="2" r="D49"/>
  <c i="2" r="D50"/>
  <c i="2" r="D51"/>
  <c i="2" r="D52"/>
  <c i="2" r="D53"/>
  <c i="2" r="D54"/>
  <c i="2" r="D55"/>
  <c i="2" r="D56"/>
  <c i="2" r="D57"/>
  <c i="2" r="D58"/>
  <c i="2" r="D59"/>
  <c i="2" r="D60"/>
  <c i="2" r="D61"/>
  <c i="2" r="D62"/>
  <c i="2" r="D63"/>
  <c i="2" r="D64"/>
  <c i="2" r="D65"/>
  <c i="2" r="D66"/>
  <c i="2" r="D67"/>
  <c i="2" r="D68"/>
  <c i="2" r="D69"/>
  <c i="2" r="D70"/>
  <c i="2" r="D71"/>
  <c i="2" r="D72"/>
  <c i="2" r="D73"/>
  <c i="2" r="D74"/>
  <c i="2" r="D75"/>
  <c i="2" r="D76"/>
  <c i="2" r="D77"/>
  <c i="2" r="D78"/>
  <c i="2" r="D79"/>
  <c i="2" r="D80"/>
  <c i="2" r="D81"/>
  <c i="2" r="D82"/>
  <c i="2" r="D83"/>
  <c i="2" r="D84"/>
  <c i="2" r="D85"/>
  <c i="2" r="D86"/>
  <c i="2" r="D87"/>
  <c i="2" r="D88"/>
  <c i="2" r="D89"/>
  <c i="2" r="D90"/>
  <c i="2" r="D91"/>
  <c i="2" r="D92"/>
  <c i="2" r="D93"/>
  <c i="2" r="D94"/>
  <c i="2" r="D95"/>
  <c i="2" r="D96"/>
  <c i="2" r="D97"/>
  <c i="2" r="D98"/>
  <c i="2" r="D99"/>
  <c i="2" r="D100"/>
  <c i="2" r="D101"/>
  <c i="2" r="D102"/>
  <c i="2" r="D103"/>
  <c i="2" r="D104"/>
  <c i="2" r="D105"/>
  <c i="2" r="D106"/>
  <c i="2" r="D107"/>
  <c i="2" r="D108"/>
  <c i="2" r="C109"/>
  <c i="2" r="C110"/>
  <c i="2" r="D6"/>
  <c i="2" r="D7"/>
  <c i="2" r="D8"/>
  <c i="2" r="D10"/>
  <c i="2" r="D11"/>
  <c i="2" r="D12"/>
  <c i="2" r="D14"/>
  <c i="2" r="D15"/>
  <c i="2" r="D16"/>
  <c i="2" r="D4"/>
  <c i="2" r="B17"/>
  <c i="2" l="1" r="C17"/>
  <c i="2" r="D17" s="1"/>
  <c i="2" r="C18"/>
  <c i="2" r="D18" s="1"/>
  <c i="1" r="A2"/>
  <c i="1" r="C40"/>
  <c i="2" r="D13"/>
  <c i="2" r="D9"/>
  <c i="2" r="D5"/>
  <c i="2" r="D3"/>
  <c i="1" r="E35"/>
  <c i="1" r="S35" s="1"/>
  <c i="1" r="E31"/>
  <c i="1" r="S31" s="1"/>
  <c i="1" r="G27"/>
  <c i="1" r="G34"/>
  <c i="1" r="G30"/>
  <c i="1" r="I33"/>
  <c i="1" r="T33" s="1"/>
  <c i="1" r="I29"/>
  <c i="1" r="T29" s="1"/>
  <c i="1" r="E27"/>
  <c i="1" r="S27" s="1"/>
  <c i="1" r="E34"/>
  <c i="1" r="S34" s="1"/>
  <c i="1" r="E30"/>
  <c i="1" r="S30" s="1"/>
  <c i="1" r="G37"/>
  <c i="1" r="G33"/>
  <c i="1" r="G29"/>
  <c i="1" r="I32"/>
  <c i="1" r="T32" s="1"/>
  <c i="1" r="I28"/>
  <c i="1" r="T28" s="1"/>
  <c i="1" r="E37"/>
  <c i="1" r="S37" s="1"/>
  <c i="1" r="E33"/>
  <c i="1" r="S33" s="1"/>
  <c i="1" r="E29"/>
  <c i="1" r="S29" s="1"/>
  <c i="1" r="G36"/>
  <c i="1" r="G32"/>
  <c i="1" r="G28"/>
  <c i="1" r="I35"/>
  <c i="1" r="T35" s="1"/>
  <c i="1" r="I31"/>
  <c i="1" r="T31" s="1"/>
  <c i="1" r="E36"/>
  <c i="1" r="S36" s="1"/>
  <c i="1" r="E32"/>
  <c i="1" r="S32" s="1"/>
  <c i="1" r="E28"/>
  <c i="1" r="S28" s="1"/>
  <c i="1" r="G35"/>
  <c i="1" r="G31"/>
  <c i="1" r="I27"/>
  <c i="1" r="T27" s="1"/>
  <c i="1" r="I34"/>
  <c i="1" r="T34" s="1"/>
  <c i="1" r="I30"/>
  <c i="1" r="T30" s="1"/>
  <c i="1" l="1" r="V27"/>
  <c i="1" r="I37"/>
  <c i="1" r="T37" s="1"/>
  <c i="1" r="I36"/>
  <c i="1" r="T36" s="1"/>
  <c i="1" r="I40"/>
  <c i="1" l="1" r="I41"/>
</calcChain>
</file>

<file path=xl/sharedStrings.xml><?xml version="1.0" encoding="utf-8"?>
<sst xmlns="http://schemas.openxmlformats.org/spreadsheetml/2006/main" count="36" uniqueCount="32">
  <si>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</si>
  <si>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</si>
  <si>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</si>
  <si>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</si>
  <si>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</si>
  <si>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</si>
  <si>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</si>
  <si>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</si>
  <si>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</si>
  <si>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</si>
  <si>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</si>
  <si>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</si>
  <si>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Appropriations</t>
  </si>
  <si>
    <t>Change</t>
  </si>
  <si>
    <t>Percent Change</t>
  </si>
  <si>
    <t>2)  The FY 2010 total includes the 10.0% across-the-board reduction.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</si>
  <si>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</si>
  <si>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</si>
  <si>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</si>
  <si>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</si>
  <si>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</si>
  <si>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</si>
  <si>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</si>
  <si>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</si>
  <si>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FiscalYear</t>
  </si>
  <si>
    <t>PercentChange</t>
  </si>
  <si>
    <t>LSA Tracking</t>
  </si>
  <si>
    <t>Notes:</t>
  </si>
  <si>
    <t>10-year average annual change</t>
  </si>
  <si>
    <t>separately.</t>
  </si>
  <si>
    <t>General Fund Appropriations for Iowa Tuition Grants</t>
  </si>
  <si>
    <t xml:space="preserve">1)  Beginning in FY 2007, the Iowa Tuition Grant has been appropriated to nonprofit and for-profit institutions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</si>
</sst>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#,##0\ ;\(#,##0\)"/>
    <numFmt numFmtId="165" formatCode="0.0"/>
    <numFmt numFmtId="166" formatCode="0.0%"/>
    <numFmt numFmtId="167" formatCode="#,##0;\-\ #,##0"/>
    <numFmt numFmtId="168" formatCode="0.0%;\ \-\ 0.0%"/>
    <numFmt numFmtId="169" formatCode="_(&quot;$&quot;* #,##0;_(&quot;$&quot;* \(#,##0\);_(&quot;$&quot;* &quot;-&quot;_);_(@_)"/>
  </numFmts>
  <fonts count="14">
    <font>
      <sz val="9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Wingdings"/>
      <charset val="2"/>
    </font>
    <font>
      <sz val="9"/>
      <name val="Arial"/>
      <family val="2"/>
    </font>
    <font>
      <sz val="8"/>
      <name val="Arial"/>
      <family val="2"/>
    </font>
    <font>
      <sz val="8.5"/>
      <name val="Univers Condensed"/>
      <family val="2"/>
    </font>
    <font>
      <sz val="8.5"/>
      <name val="Arial"/>
      <family val="2"/>
    </font>
    <font>
      <sz val="8.5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249977111117893"/>
      </bottom>
      <diagonal/>
    </border>
    <border>
      <left/>
      <right style="dashDot">
        <color theme="0" tint="-0.249977111117893"/>
      </right>
      <top/>
      <bottom style="dashDot">
        <color theme="0" tint="-0.249977111117893"/>
      </bottom>
      <diagonal/>
    </border>
  </borders>
  <cellStyleXfs count="4">
    <xf borderId="0" fillId="0" fontId="0" numFmtId="0"/>
    <xf applyAlignment="0" applyBorder="0" applyFill="0" applyFont="0" applyProtection="0" borderId="0" fillId="0" fontId="1" numFmtId="43"/>
    <xf applyAlignment="0" applyBorder="0" applyFill="0" applyFont="0" applyProtection="0" borderId="0" fillId="0" fontId="1" numFmtId="44"/>
    <xf applyAlignment="0" applyBorder="0" applyFill="0" applyFont="0" applyProtection="0" borderId="0" fillId="0" fontId="1" numFmtId="9"/>
  </cellStyleXfs>
  <cellXfs count="102">
    <xf borderId="0" fillId="0" fontId="0" numFmtId="0" xfId="0"/>
    <xf applyFont="1" borderId="0" fillId="0" fontId="2" numFmtId="0" xfId="0"/>
    <xf applyAlignment="1" applyFont="1" borderId="0" fillId="0" fontId="3" numFmtId="0" xfId="0">
      <alignment horizontal="center"/>
    </xf>
    <xf applyFont="1" borderId="0" fillId="0" fontId="4" numFmtId="0" xfId="0"/>
    <xf applyAlignment="1" applyFont="1" borderId="0" fillId="0" fontId="4" numFmtId="0" xfId="0">
      <alignment vertical="top"/>
    </xf>
    <xf applyAlignment="1" applyFont="1" applyNumberFormat="1" borderId="0" fillId="0" fontId="3" numFmtId="1" xfId="0">
      <alignment horizontal="centerContinuous"/>
    </xf>
    <xf applyAlignment="1" applyFont="1" borderId="0" fillId="0" fontId="4" numFmtId="0" xfId="0">
      <alignment horizontal="centerContinuous"/>
    </xf>
    <xf applyFont="1" borderId="0" fillId="0" fontId="5" numFmtId="0" xfId="0"/>
    <xf applyAlignment="1" applyBorder="1" applyFill="1" applyFont="1" applyProtection="1" borderId="0" fillId="0" fontId="5" numFmtId="0" xfId="0">
      <alignment horizontal="center"/>
      <protection locked="0"/>
    </xf>
    <xf applyBorder="1" applyFill="1" applyFont="1" applyNumberFormat="1" applyProtection="1" borderId="0" fillId="0" fontId="5" numFmtId="1" xfId="0">
      <protection locked="0"/>
    </xf>
    <xf applyBorder="1" applyFill="1" applyFont="1" applyNumberFormat="1" applyProtection="1" borderId="0" fillId="0" fontId="5" numFmtId="164" xfId="0">
      <protection locked="0"/>
    </xf>
    <xf applyAlignment="1" applyFont="1" applyNumberFormat="1" borderId="0" fillId="0" fontId="5" numFmtId="1" xfId="0">
      <alignment horizontal="center"/>
    </xf>
    <xf applyFont="1" applyNumberFormat="1" borderId="0" fillId="0" fontId="5" numFmtId="165" xfId="0"/>
    <xf applyAlignment="1" applyFont="1" applyProtection="1" borderId="0" fillId="0" fontId="5" numFmtId="0" xfId="0">
      <alignment horizontal="center"/>
      <protection locked="0"/>
    </xf>
    <xf applyAlignment="1" applyFont="1" borderId="0" fillId="0" fontId="5" numFmtId="0" xfId="0">
      <alignment horizontal="center"/>
    </xf>
    <xf applyAlignment="1" applyFont="1" borderId="0" fillId="0" fontId="4" numFmtId="0" xfId="0"/>
    <xf applyBorder="1" applyFont="1" borderId="0" fillId="0" fontId="4" numFmtId="0" xfId="0"/>
    <xf applyAlignment="1" applyFont="1" borderId="0" fillId="0" fontId="4" numFmtId="0" xfId="0">
      <alignment horizontal="left"/>
    </xf>
    <xf applyAlignment="1" applyFont="1" borderId="0" fillId="0" fontId="5" numFmtId="0" xfId="0">
      <alignment vertical="top"/>
    </xf>
    <xf applyAlignment="1" applyBorder="1" applyFont="1" borderId="0" fillId="0" fontId="4" numFmtId="0" xfId="0"/>
    <xf applyAlignment="1" applyBorder="1" applyFont="1" applyNumberFormat="1" borderId="0" fillId="0" fontId="3" numFmtId="1" xfId="0"/>
    <xf applyAlignment="1" applyBorder="1" applyFont="1" borderId="0" fillId="0" fontId="3" numFmtId="0" xfId="0"/>
    <xf applyAlignment="1" applyFont="1" borderId="0" fillId="0" fontId="3" numFmtId="0" xfId="0">
      <alignment horizontal="centerContinuous"/>
    </xf>
    <xf applyAlignment="1" applyFont="1" borderId="0" fillId="0" fontId="9" numFmtId="0" xfId="0">
      <alignment horizontal="left"/>
    </xf>
    <xf applyFont="1" borderId="0" fillId="0" fontId="10" numFmtId="0" xfId="0"/>
    <xf applyAlignment="1" applyFont="1" borderId="0" fillId="0" fontId="11" numFmtId="0" xfId="0">
      <alignment horizontal="right"/>
    </xf>
    <xf applyFont="1" borderId="0" fillId="0" fontId="11" numFmtId="0" xfId="0"/>
    <xf applyAlignment="1" applyFont="1" borderId="0" fillId="0" fontId="9" numFmtId="0" xfId="0">
      <alignment horizontal="center"/>
    </xf>
    <xf applyAlignment="1" applyFont="1" borderId="0" fillId="0" fontId="9" numFmtId="0" xfId="0">
      <alignment horizontal="right"/>
    </xf>
    <xf applyAlignment="1" applyFont="1" applyNumberFormat="1" borderId="0" fillId="0" fontId="9" numFmtId="165" xfId="1"/>
    <xf applyFont="1" applyNumberFormat="1" borderId="0" fillId="0" fontId="9" numFmtId="165" xfId="3"/>
    <xf applyAlignment="1" applyFont="1" borderId="0" fillId="0" fontId="10" numFmtId="0" xfId="0"/>
    <xf applyFont="1" applyNumberFormat="1" borderId="0" fillId="0" fontId="10" numFmtId="165" xfId="0"/>
    <xf applyBorder="1" applyFont="1" borderId="0" fillId="0" fontId="11" numFmtId="0" xfId="0"/>
    <xf applyAlignment="1" applyBorder="1" applyFont="1" applyNumberFormat="1" borderId="0" fillId="0" fontId="11" numFmtId="3" xfId="1"/>
    <xf applyAlignment="1" applyBorder="1" applyFont="1" applyNumberFormat="1" borderId="0" fillId="0" fontId="11" numFmtId="167" xfId="2"/>
    <xf applyBorder="1" applyFont="1" applyNumberFormat="1" borderId="0" fillId="0" fontId="11" numFmtId="168" xfId="3"/>
    <xf applyAlignment="1" applyFont="1" applyNumberFormat="1" borderId="0" fillId="0" fontId="11" numFmtId="3" xfId="1"/>
    <xf applyAlignment="1" applyFont="1" applyNumberFormat="1" borderId="0" fillId="0" fontId="11" numFmtId="167" xfId="2"/>
    <xf applyFont="1" borderId="0" fillId="0" fontId="7" numFmtId="0" xfId="0"/>
    <xf applyAlignment="1" applyBorder="1" applyFont="1" applyNumberFormat="1" borderId="0" fillId="0" fontId="3" numFmtId="1" xfId="0">
      <alignment horizontal="centerContinuous"/>
    </xf>
    <xf applyAlignment="1" applyBorder="1" applyFont="1" borderId="0" fillId="0" fontId="4" numFmtId="0" xfId="0">
      <alignment horizontal="centerContinuous"/>
    </xf>
    <xf applyAlignment="1" applyBorder="1" applyFont="1" borderId="0" fillId="0" fontId="3" numFmtId="0" xfId="0">
      <alignment horizontal="center"/>
    </xf>
    <xf applyAlignment="1" applyBorder="1" applyFont="1" borderId="0" fillId="0" fontId="6" numFmtId="0" xfId="0">
      <alignment horizontal="left"/>
    </xf>
    <xf applyBorder="1" applyFont="1" borderId="0" fillId="0" fontId="5" numFmtId="0" xfId="0"/>
    <xf applyFont="1" applyNumberFormat="1" borderId="0" fillId="0" fontId="4" numFmtId="168" xfId="3"/>
    <xf applyBorder="1" applyFont="1" applyNumberFormat="1" borderId="0" fillId="0" fontId="4" numFmtId="168" xfId="3"/>
    <xf applyAlignment="1" applyBorder="1" applyFont="1" borderId="1" fillId="0" fontId="4" numFmtId="0" xfId="0">
      <alignment horizontal="center"/>
    </xf>
    <xf applyFont="1" borderId="0" fillId="0" fontId="8" numFmtId="0" xfId="0"/>
    <xf applyAlignment="1" applyBorder="1" applyFont="1" applyNumberFormat="1" borderId="0" fillId="0" fontId="4" numFmtId="3" xfId="1"/>
    <xf applyAlignment="1" applyBorder="1" applyFont="1" applyNumberFormat="1" borderId="0" fillId="0" fontId="4" numFmtId="167" xfId="2"/>
    <xf applyAlignment="1" applyFont="1" applyNumberFormat="1" borderId="0" fillId="0" fontId="5" numFmtId="166" xfId="0">
      <alignment vertical="top"/>
    </xf>
    <xf applyBorder="1" applyFont="1" borderId="0" fillId="0" fontId="0" numFmtId="0" xfId="0"/>
    <xf applyAlignment="1" applyBorder="1" applyFont="1" borderId="0" fillId="0" fontId="0" numFmtId="0" xfId="0">
      <alignment horizontal="left"/>
    </xf>
    <xf applyAlignment="1" applyFont="1" borderId="0" fillId="0" fontId="0" numFmtId="0" xfId="0">
      <alignment horizontal="left"/>
    </xf>
    <xf applyAlignment="1" applyBorder="1" applyFont="1" borderId="0" fillId="0" fontId="0" numFmtId="0" xfId="0">
      <alignment horizontal="left"/>
    </xf>
    <xf applyAlignment="1" borderId="0" fillId="0" fontId="0" numFmtId="0" xfId="0">
      <alignment wrapText="1"/>
    </xf>
    <xf applyAlignment="1" applyBorder="1" applyFont="1" applyNumberFormat="1" borderId="0" fillId="0" fontId="0" numFmtId="1" xfId="0">
      <alignment horizontal="left" vertical="top" wrapText="1"/>
    </xf>
    <xf applyAlignment="1" applyBorder="1" applyFont="1" applyNumberFormat="1" borderId="0" fillId="0" fontId="0" numFmtId="1" xfId="0">
      <alignment horizontal="right"/>
    </xf>
    <xf applyFont="1" applyProtection="1" borderId="0" fillId="0" fontId="5" numFmtId="0" xfId="0">
      <protection hidden="1"/>
    </xf>
    <xf applyAlignment="1" applyBorder="1" applyFont="1" applyProtection="1" borderId="0" fillId="0" fontId="4" numFmtId="0" xfId="0">
      <alignment horizontal="left"/>
      <protection hidden="1"/>
    </xf>
    <xf applyBorder="1" applyFont="1" applyProtection="1" borderId="0" fillId="0" fontId="4" numFmtId="0" xfId="0">
      <protection hidden="1"/>
    </xf>
    <xf applyAlignment="1" applyBorder="1" applyFont="1" applyNumberFormat="1" applyProtection="1" borderId="0" fillId="0" fontId="4" numFmtId="3" xfId="1">
      <protection hidden="1"/>
    </xf>
    <xf applyAlignment="1" applyBorder="1" applyFont="1" applyNumberFormat="1" applyProtection="1" borderId="0" fillId="0" fontId="4" numFmtId="166" xfId="1">
      <protection hidden="1"/>
    </xf>
    <xf applyBorder="1" applyFont="1" applyProtection="1" borderId="3" fillId="0" fontId="5" numFmtId="0" xfId="0">
      <protection hidden="1"/>
    </xf>
    <xf applyAlignment="1" applyBorder="1" applyFont="1" applyProtection="1" borderId="2" fillId="0" fontId="4" numFmtId="0" xfId="0">
      <alignment horizontal="left"/>
      <protection hidden="1"/>
    </xf>
    <xf applyBorder="1" applyFont="1" applyProtection="1" borderId="2" fillId="0" fontId="4" numFmtId="0" xfId="0">
      <protection hidden="1"/>
    </xf>
    <xf applyAlignment="1" applyBorder="1" applyFont="1" applyNumberFormat="1" applyProtection="1" borderId="2" fillId="0" fontId="4" numFmtId="3" xfId="1">
      <protection hidden="1"/>
    </xf>
    <xf applyAlignment="1" applyBorder="1" applyFont="1" applyNumberFormat="1" applyProtection="1" borderId="2" fillId="0" fontId="4" numFmtId="166" xfId="1">
      <protection hidden="1"/>
    </xf>
    <xf applyBorder="1" applyFont="1" applyProtection="1" borderId="2" fillId="0" fontId="5" numFmtId="0" xfId="0">
      <protection hidden="1"/>
    </xf>
    <xf applyBorder="1" applyFont="1" applyProtection="1" borderId="2" fillId="0" fontId="11" numFmtId="0" xfId="0">
      <protection hidden="1"/>
    </xf>
    <xf applyFont="1" applyNumberFormat="1" applyProtection="1" borderId="0" fillId="0" fontId="4" numFmtId="168" xfId="3">
      <protection hidden="1"/>
    </xf>
    <xf applyAlignment="1" applyBorder="1" applyFont="1" applyNumberFormat="1" borderId="0" fillId="0" fontId="0" numFmtId="3" xfId="0">
      <alignment horizontal="left"/>
    </xf>
    <xf applyFont="1" borderId="0" fillId="0" fontId="0" numFmtId="0" xfId="0"/>
    <xf applyAlignment="1" applyBorder="1" applyFont="1" applyNumberFormat="1" borderId="0" fillId="0" fontId="0" numFmtId="3" xfId="2">
      <alignment horizontal="right"/>
    </xf>
    <xf applyAlignment="1" applyBorder="1" applyFont="1" applyNumberFormat="1" borderId="0" fillId="0" fontId="0" numFmtId="168" xfId="3">
      <alignment horizontal="right"/>
    </xf>
    <xf applyFont="1" applyNumberFormat="1" borderId="0" fillId="0" fontId="0" numFmtId="3" xfId="0"/>
    <xf applyAlignment="1" applyFont="1" borderId="0" fillId="0" fontId="0" numFmtId="0" xfId="0">
      <alignment vertical="top"/>
    </xf>
    <xf applyAlignment="1" applyBorder="1" applyFont="1" applyNumberFormat="1" borderId="0" fillId="0" fontId="0" numFmtId="3" xfId="1">
      <alignment horizontal="right"/>
    </xf>
    <xf applyFont="1" applyNumberFormat="1" borderId="0" fillId="0" fontId="0" numFmtId="168" xfId="3"/>
    <xf applyFont="1" applyNumberFormat="1" borderId="0" fillId="0" fontId="0" numFmtId="1" xfId="0"/>
    <xf applyAlignment="1" applyBorder="1" applyFont="1" applyNumberFormat="1" borderId="0" fillId="0" fontId="0" numFmtId="1" xfId="0">
      <alignment horizontal="left"/>
    </xf>
    <xf applyAlignment="1" applyFont="1" borderId="0" fillId="0" fontId="0" numFmtId="0" xfId="0">
      <alignment horizontal="right"/>
    </xf>
    <xf applyAlignment="1" applyBorder="1" applyFont="1" borderId="0" fillId="0" fontId="0" numFmtId="0" xfId="0">
      <alignment horizontal="center"/>
    </xf>
    <xf applyAlignment="1" applyBorder="1" applyFont="1" applyNumberFormat="1" borderId="0" fillId="0" fontId="0" numFmtId="3" xfId="1"/>
    <xf applyAlignment="1" applyBorder="1" applyFont="1" applyNumberFormat="1" borderId="0" fillId="0" fontId="0" numFmtId="167" xfId="2"/>
    <xf applyBorder="1" applyFont="1" applyNumberFormat="1" borderId="0" fillId="0" fontId="0" numFmtId="168" xfId="3"/>
    <xf applyAlignment="1" applyFont="1" applyNumberFormat="1" borderId="0" fillId="0" fontId="0" numFmtId="3" xfId="1"/>
    <xf applyAlignment="1" applyFont="1" applyNumberFormat="1" borderId="0" fillId="0" fontId="0" numFmtId="167" xfId="2"/>
    <xf applyFont="1" applyNumberFormat="1" borderId="0" fillId="0" fontId="0" numFmtId="166" xfId="3"/>
    <xf applyBorder="1" applyFont="1" applyNumberFormat="1" borderId="0" fillId="0" fontId="11" numFmtId="3" xfId="0"/>
    <xf applyBorder="1" applyFont="1" borderId="0" fillId="0" fontId="11" numFmtId="9" xfId="3"/>
    <xf applyAlignment="1" applyFont="1" borderId="0" fillId="0" fontId="0" numFmtId="0" xfId="0">
      <alignment horizontal="left"/>
    </xf>
    <xf applyAlignment="1" applyBorder="1" applyFont="1" applyNumberFormat="1" applyProtection="1" borderId="0" fillId="0" fontId="4" numFmtId="169" xfId="1">
      <protection hidden="1"/>
    </xf>
    <xf applyFont="1" applyNumberFormat="1" borderId="0" fillId="0" fontId="4" numFmtId="166" xfId="3"/>
    <xf applyAlignment="1" applyFont="1" borderId="0" fillId="0" fontId="13" numFmtId="0" xfId="0">
      <alignment horizontal="center"/>
    </xf>
    <xf applyAlignment="1" applyFont="1" borderId="0" fillId="0" fontId="0" numFmtId="0" xfId="0">
      <alignment horizontal="left"/>
    </xf>
    <xf applyAlignment="1" applyFont="1" borderId="0" fillId="0" fontId="13" numFmtId="0" xfId="0">
      <alignment horizontal="left"/>
    </xf>
    <xf applyAlignment="1" applyBorder="1" applyFont="1" borderId="0" fillId="0" fontId="12" numFmtId="0" xfId="0">
      <alignment horizontal="left"/>
    </xf>
    <xf applyAlignment="1" applyFont="1" borderId="0" fillId="0" fontId="12" numFmtId="0" xfId="0">
      <alignment horizontal="left"/>
    </xf>
    <xf applyAlignment="1" applyFont="1" borderId="0" fillId="0" fontId="0" numFmtId="0" xfId="0">
      <alignment horizontal="left" indent="2" vertical="top" wrapText="1"/>
    </xf>
    <xf applyAlignment="1" borderId="0" fillId="0" fontId="0" numFmtId="0" xfId="0">
      <alignment horizontal="left" indent="2" vertical="top" wrapText="1"/>
    </xf>
  </cellXfs>
  <cellStyles count="4">
    <cellStyle builtinId="3" name="Comma" xfId="1"/>
    <cellStyle builtinId="4" name="Currency" xfId="2"/>
    <cellStyle builtinId="0" name="Normal" xfId="0"/>
    <cellStyle builtinId="5" name="Percent" xfId="3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charts/_rels/chart1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chartUserShapes"/></Relationships>
</file>

<file path=xl/charts/chart1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90485377362017"/>
          <c:y val="3.2904690267375108E-2"/>
          <c:w val="0.87871039624320468"/>
          <c:h val="0.87882764654418211"/>
        </c:manualLayout>
      </c:layout>
      <c:barChart>
        <c:barDir val="col"/>
        <c:grouping val="clustered"/>
        <c:varyColors val="0"/>
        <c:ser>
          <c:idx val="1"/>
          <c:order val="0"/>
          <c:tx>
            <c:v>Appropriations </c:v>
          </c:tx>
          <c:spPr>
            <a:solidFill>
              <a:schemeClr val="accent1">
                <a:lumMod val="75000"/>
              </a:schemeClr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dLbls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Factbook!$C$27:$C$37</c:f>
              <c:strCache>
                <c:ptCount val="11"/>
                <c:pt idx="0">
                  <c:v>FY 2009</c:v>
                </c:pt>
                <c:pt idx="1">
                  <c:v>FY 2010</c:v>
                </c:pt>
                <c:pt idx="2">
                  <c:v>FY 2011</c:v>
                </c:pt>
                <c:pt idx="3">
                  <c:v>FY 2012</c:v>
                </c:pt>
                <c:pt idx="4">
                  <c:v>FY 2013</c:v>
                </c:pt>
                <c:pt idx="5">
                  <c:v>FY 2014</c:v>
                </c:pt>
                <c:pt idx="6">
                  <c:v>FY 2015</c:v>
                </c:pt>
                <c:pt idx="7">
                  <c:v>FY 2016</c:v>
                </c:pt>
                <c:pt idx="8">
                  <c:v>FY 2017</c:v>
                </c:pt>
                <c:pt idx="9">
                  <c:v>FY 2018</c:v>
                </c:pt>
                <c:pt idx="10">
                  <c:v>FY 2019</c:v>
                </c:pt>
              </c:strCache>
            </c:strRef>
          </c:cat>
          <c:val>
            <c:numRef>
              <c:f>Factbook!$E$27:$E$37</c:f>
              <c:numCache>
                <c:formatCode>#,##0</c:formatCode>
                <c:ptCount val="11"/>
                <c:pt formatCode="_(&quot;$&quot;* #,##0;_(&quot;$&quot;* \(#,##0\);_(&quot;$&quot;* &quot;-&quot;_);_(@_)" idx="0">
                  <c:v>54764597</c:v>
                </c:pt>
                <c:pt idx="1">
                  <c:v>46981467</c:v>
                </c:pt>
                <c:pt idx="2">
                  <c:v>48663935</c:v>
                </c:pt>
                <c:pt idx="3">
                  <c:v>47513448</c:v>
                </c:pt>
                <c:pt idx="4">
                  <c:v>48013448</c:v>
                </c:pt>
                <c:pt idx="5">
                  <c:v>49513448</c:v>
                </c:pt>
                <c:pt idx="6">
                  <c:v>50388448</c:v>
                </c:pt>
                <c:pt idx="7">
                  <c:v>50388448</c:v>
                </c:pt>
                <c:pt idx="8">
                  <c:v>50914681</c:v>
                </c:pt>
                <c:pt idx="9">
                  <c:v>48130951</c:v>
                </c:pt>
                <c:pt idx="10">
                  <c:v>47007171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8-435C-AACC-97ED80817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327863680"/>
        <c:axId val="327943296"/>
      </c:barChart>
      <c:barChart>
        <c:barDir val="col"/>
        <c:grouping val="clustered"/>
        <c:varyColors val="0"/>
        <c:ser>
          <c:idx val="0"/>
          <c:order val="1"/>
          <c:spPr>
            <a:noFill/>
          </c:spPr>
          <c:invertIfNegative val="0"/>
          <c:dLbls>
            <c:dLbl>
              <c:idx val="3"/>
              <c:numFmt formatCode="0%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588-435C-AACC-97ED80817F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Factbook!$T$27:$T$37</c:f>
              <c:numCache>
                <c:formatCode>0.0%;\ \-\ 0.0%</c:formatCode>
                <c:ptCount val="11"/>
                <c:pt idx="0">
                  <c:v>1.8903217082439541E-2</c:v>
                </c:pt>
                <c:pt idx="1">
                  <c:v>-0.14211973476222239</c:v>
                </c:pt>
                <c:pt idx="2">
                  <c:v>3.5811312575658824E-2</c:v>
                </c:pt>
                <c:pt formatCode="0%" idx="3">
                  <c:v>-2.3641470834612942E-2</c:v>
                </c:pt>
                <c:pt idx="4">
                  <c:v>1.0523336466762E-2</c:v>
                </c:pt>
                <c:pt idx="5">
                  <c:v>3.124124724389717E-2</c:v>
                </c:pt>
                <c:pt idx="6">
                  <c:v>1.7671966613999494E-2</c:v>
                </c:pt>
                <c:pt idx="7">
                  <c:v>0</c:v>
                </c:pt>
                <c:pt idx="8">
                  <c:v>1.0443524674544451E-2</c:v>
                </c:pt>
                <c:pt idx="9">
                  <c:v>-5.4674407171479679E-2</c:v>
                </c:pt>
                <c:pt idx="10">
                  <c:v>-2.3348385532627434E-2</c:v>
                </c:pt>
              </c:numCache>
            </c:numRef>
          </c:cat>
          <c:val>
            <c:numRef>
              <c:f>Factbook!$S$27:$S$37</c:f>
              <c:numCache>
                <c:formatCode>#,##0</c:formatCode>
                <c:ptCount val="11"/>
                <c:pt idx="0">
                  <c:v>51764597</c:v>
                </c:pt>
                <c:pt idx="1">
                  <c:v>43981467</c:v>
                </c:pt>
                <c:pt idx="2">
                  <c:v>45663935</c:v>
                </c:pt>
                <c:pt idx="3">
                  <c:v>44513448</c:v>
                </c:pt>
                <c:pt idx="4">
                  <c:v>45013448</c:v>
                </c:pt>
                <c:pt idx="5">
                  <c:v>46513448</c:v>
                </c:pt>
                <c:pt idx="6">
                  <c:v>47388448</c:v>
                </c:pt>
                <c:pt idx="7">
                  <c:v>47388448</c:v>
                </c:pt>
                <c:pt idx="8">
                  <c:v>47914681</c:v>
                </c:pt>
                <c:pt idx="9">
                  <c:v>45130951</c:v>
                </c:pt>
                <c:pt idx="10">
                  <c:v>44007171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88-435C-AACC-97ED80817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327947008"/>
        <c:axId val="327945216"/>
      </c:barChart>
      <c:catAx>
        <c:axId val="32786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0" baseline="0" i="0" strike="noStrike" sz="900" u="none">
                <a:solidFill>
                  <a:srgbClr val="000000"/>
                </a:solidFill>
                <a:latin charset="0" panose="020B0604020202020204" pitchFamily="34" typeface="Arial"/>
                <a:ea typeface="Arial"/>
                <a:cs charset="0" panose="020B0604020202020204" pitchFamily="34" typeface="Arial"/>
              </a:defRPr>
            </a:pPr>
            <a:endParaRPr lang="en-US"/>
          </a:p>
        </c:txPr>
        <c:crossAx val="327943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7943296"/>
        <c:scaling>
          <c:orientation val="minMax"/>
          <c:max val="60000000"/>
        </c:scaling>
        <c:delete val="0"/>
        <c:axPos val="l"/>
        <c:numFmt formatCode="[=60]&quot;$&quot;##.0;#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0" baseline="0" i="0" strike="noStrike" sz="90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7863680"/>
        <c:crosses val="autoZero"/>
        <c:crossBetween val="between"/>
        <c:majorUnit val="10000000"/>
        <c:dispUnits>
          <c:builtInUnit val="millions"/>
          <c:dispUnitsLbl>
            <c:layout>
              <c:manualLayout>
                <c:xMode val="edge"/>
                <c:yMode val="edge"/>
                <c:x val="1.4445865207020063E-2"/>
                <c:y val="3.9679758018052624E-2"/>
              </c:manualLayout>
            </c:layout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</c:dispUnitsLbl>
        </c:dispUnits>
      </c:valAx>
      <c:valAx>
        <c:axId val="327945216"/>
        <c:scaling>
          <c:orientation val="minMax"/>
          <c:max val="60000000"/>
          <c:min val="0"/>
        </c:scaling>
        <c:delete val="1"/>
        <c:axPos val="r"/>
        <c:numFmt formatCode="#,##0" sourceLinked="1"/>
        <c:majorTickMark val="out"/>
        <c:minorTickMark val="none"/>
        <c:tickLblPos val="nextTo"/>
        <c:crossAx val="327947008"/>
        <c:crosses val="max"/>
        <c:crossBetween val="between"/>
      </c:valAx>
      <c:catAx>
        <c:axId val="327947008"/>
        <c:scaling>
          <c:orientation val="minMax"/>
        </c:scaling>
        <c:delete val="1"/>
        <c:axPos val="b"/>
        <c:numFmt formatCode="0.0%;\ \-\ 0.0%" sourceLinked="1"/>
        <c:majorTickMark val="out"/>
        <c:minorTickMark val="none"/>
        <c:tickLblPos val="nextTo"/>
        <c:crossAx val="327945216"/>
        <c:crosses val="autoZero"/>
        <c:auto val="0"/>
        <c:lblAlgn val="ctr"/>
        <c:lblOffset val="100"/>
        <c:noMultiLvlLbl val="0"/>
      </c:catAx>
      <c:spPr>
        <a:solidFill>
          <a:srgbClr val="FFFFFF"/>
        </a:solidFill>
        <a:ln w="3175">
          <a:solidFill>
            <a:schemeClr val="bg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b="0" baseline="0" i="0" strike="noStrike" sz="900" u="none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footer="0.5" header="0.5" l="0.75" r="0.75" t="1"/>
    <c:pageSetup horizontalDpi="-4" orientation="landscape"/>
  </c:printSettings>
  <c:userShapes r:id="rId1"/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/Relationships>
</file>

<file path=xl/drawings/_rels/vmlDrawing1.v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3</xdr:col>
      <xdr:colOff>163830</xdr:colOff>
      <xdr:row>25</xdr:row>
      <xdr:rowOff>0</xdr:rowOff>
    </xdr:from>
    <xdr:to>
      <xdr:col>6</xdr:col>
      <xdr:colOff>38119</xdr:colOff>
      <xdr:row>25</xdr:row>
      <xdr:rowOff>0</xdr:rowOff>
    </xdr:to>
    <xdr:sp macro="" textlink="">
      <xdr:nvSpPr>
        <xdr:cNvPr id="1028" name="Text 4"/>
        <xdr:cNvSpPr txBox="1">
          <a:spLocks noChangeArrowheads="1"/>
        </xdr:cNvSpPr>
      </xdr:nvSpPr>
      <xdr:spPr bwMode="auto">
        <a:xfrm>
          <a:off x="1813560" y="4267200"/>
          <a:ext cx="1150620" cy="0"/>
        </a:xfrm>
        <a:prstGeom prst="rect">
          <a:avLst/>
        </a:prstGeom>
        <a:solidFill>
          <a:srgbClr xmlns:a14="http://schemas.microsoft.com/office/drawing/2010/main" xmlns:mc="http://schemas.openxmlformats.org/markup-compatibility/2006" a14:legacySpreadsheetColorIndex="9" mc:Ignorable="a14"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2860" upright="1" vertOverflow="clip" wrap="square"/>
        <a:lstStyle/>
        <a:p>
          <a:pPr algn="l" rtl="0">
            <a:defRPr sz="1000"/>
          </a:pPr>
          <a:r>
            <a:rPr b="0" baseline="0" i="0" lang="en-US" strike="noStrike" sz="900" u="none">
              <a:solidFill>
                <a:srgbClr val="000000"/>
              </a:solidFill>
              <a:latin typeface="Arial"/>
              <a:cs typeface="Arial"/>
            </a:rPr>
            <a:t>The Fee was removed in the Spring of </a:t>
          </a:r>
        </a:p>
        <a:p>
          <a:pPr algn="l" rtl="0">
            <a:defRPr sz="1000"/>
          </a:pPr>
          <a:endParaRPr b="0" baseline="0" i="0" lang="en-US" strike="noStrike" sz="900" u="non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163830</xdr:colOff>
      <xdr:row>25</xdr:row>
      <xdr:rowOff>0</xdr:rowOff>
    </xdr:from>
    <xdr:to>
      <xdr:col>6</xdr:col>
      <xdr:colOff>194310</xdr:colOff>
      <xdr:row>25</xdr:row>
      <xdr:rowOff>0</xdr:rowOff>
    </xdr:to>
    <xdr:sp macro="" textlink="">
      <xdr:nvSpPr>
        <xdr:cNvPr id="1031" name="Text 7"/>
        <xdr:cNvSpPr txBox="1">
          <a:spLocks noChangeArrowheads="1"/>
        </xdr:cNvSpPr>
      </xdr:nvSpPr>
      <xdr:spPr bwMode="auto">
        <a:xfrm>
          <a:off x="1813560" y="4267200"/>
          <a:ext cx="1310640" cy="0"/>
        </a:xfrm>
        <a:prstGeom prst="rect">
          <a:avLst/>
        </a:prstGeom>
        <a:solidFill>
          <a:srgbClr xmlns:a14="http://schemas.microsoft.com/office/drawing/2010/main" xmlns:mc="http://schemas.openxmlformats.org/markup-compatibility/2006" a14:legacySpreadsheetColorIndex="9" mc:Ignorable="a14"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2860" upright="1" vertOverflow="clip" wrap="square"/>
        <a:lstStyle/>
        <a:p>
          <a:pPr algn="l" rtl="0">
            <a:defRPr sz="1000"/>
          </a:pPr>
          <a:r>
            <a:rPr b="0" baseline="0" i="0" lang="en-US" strike="noStrike" sz="900" u="none">
              <a:solidFill>
                <a:srgbClr val="000000"/>
              </a:solidFill>
              <a:latin typeface="Arial"/>
              <a:cs typeface="Arial"/>
            </a:rPr>
            <a:t>CY 1989.  The largest percentage increase in attendance occurred that year. </a:t>
          </a:r>
        </a:p>
        <a:p>
          <a:pPr algn="l" rtl="0">
            <a:defRPr sz="1000"/>
          </a:pPr>
          <a:endParaRPr b="0" baseline="0" i="0" lang="en-US" strike="noStrike" sz="900" u="non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b="0" baseline="0" i="0" lang="en-US" strike="noStrike" sz="900" u="non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</xdr:row>
      <xdr:rowOff>38100</xdr:rowOff>
    </xdr:from>
    <xdr:to>
      <xdr:col>14</xdr:col>
      <xdr:colOff>561975</xdr:colOff>
      <xdr:row>24</xdr:row>
      <xdr:rowOff>148590</xdr:rowOff>
    </xdr:to>
    <xdr:graphicFrame macro="">
      <xdr:nvGraphicFramePr>
        <xdr:cNvPr id="11627" name="Chart 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0.02285</cdr:x>
      <cdr:y>0.15085</cdr:y>
    </cdr:from>
    <cdr:to>
      <cdr:x>0.02285</cdr:x>
      <cdr:y>0.15085</cdr:y>
    </cdr:to>
    <cdr:sp macro="" textlink="">
      <cdr:nvSpPr>
        <cdr:cNvPr id="12290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085" y="47099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millions</a:t>
          </a:r>
        </a:p>
      </cdr:txBody>
    </cdr:sp>
  </cdr:relSizeAnchor>
  <cdr:relSizeAnchor xmlns:cdr="http://schemas.openxmlformats.org/drawingml/2006/chartDrawing">
    <cdr:from>
      <cdr:x>0.91115</cdr:x>
      <cdr:y>0.01707</cdr:y>
    </cdr:from>
    <cdr:to>
      <cdr:x>0.92857</cdr:x>
      <cdr:y>0.08144</cdr:y>
    </cdr:to>
    <cdr:sp macro="" textlink="">
      <cdr:nvSpPr>
        <cdr:cNvPr id="12291" name="Text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85260" y="53200"/>
          <a:ext cx="76199" cy="2006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0.1146</cdr:x>
      <cdr:y>0.0127</cdr:y>
    </cdr:from>
    <cdr:to>
      <cdr:x>0.38199</cdr:x>
      <cdr:y>0.12195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00100" y="47624"/>
          <a:ext cx="1866900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Appropriated</a:t>
          </a:r>
        </a:p>
        <a:p xmlns:a="http://schemas.openxmlformats.org/drawingml/2006/main">
          <a:r>
            <a:rPr lang="en-US" sz="9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Percentage</a:t>
          </a:r>
          <a:r>
            <a:rPr lang="en-US" sz="9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Change</a:t>
          </a:r>
          <a:endParaRPr lang="en-US" sz="9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1"/>
  <dimension ref="A1:AD104"/>
  <sheetViews>
    <sheetView showGridLines="0" tabSelected="1" topLeftCell="C31" view="pageLayout" workbookViewId="0" zoomScaleNormal="100">
      <selection activeCell="C44" sqref="C44:M44"/>
    </sheetView>
  </sheetViews>
  <sheetFormatPr defaultRowHeight="11.4"/>
  <cols>
    <col min="1" max="1" customWidth="true" hidden="true" width="3.0" collapsed="false"/>
    <col min="2" max="2" customWidth="true" hidden="true" width="11.875" collapsed="false"/>
    <col min="3" max="3" customWidth="true" width="13.75" collapsed="false"/>
    <col min="4" max="4" customWidth="true" width="1.75" collapsed="false"/>
    <col min="5" max="5" customWidth="true" width="12.75" collapsed="false"/>
    <col min="6" max="6" customWidth="true" width="1.75" collapsed="false"/>
    <col min="7" max="7" customWidth="true" width="12.75" collapsed="false"/>
    <col min="8" max="8" customWidth="true" width="1.75" collapsed="false"/>
    <col min="9" max="9" customWidth="true" width="12.75" collapsed="false"/>
    <col min="10" max="10" customWidth="true" width="3.625" collapsed="false"/>
    <col min="11" max="11" customWidth="true" width="1.375" collapsed="false"/>
    <col min="13" max="13" customWidth="true" width="12.125" collapsed="false"/>
    <col min="14" max="14" customWidth="true" width="13.0" collapsed="false"/>
    <col min="15" max="15" customWidth="true" width="10.375" collapsed="false"/>
    <col min="16" max="16" customWidth="true" width="5.875" collapsed="false"/>
    <col min="17" max="17" customWidth="true" width="10.75" collapsed="false"/>
    <col min="18" max="18" customWidth="true" width="3.875" collapsed="false"/>
    <col min="19" max="19" bestFit="true" customWidth="true" width="8.75" collapsed="false"/>
  </cols>
  <sheetData>
    <row customFormat="1" customHeight="1" ht="16.5" r="1" s="1" spans="1:23">
      <c r="A1" s="97" t="s">
        <v>30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customFormat="1" customHeight="1" ht="16.5" r="2" s="1" spans="1:23">
      <c r="A2" s="99" t="str">
        <f>CONCATENATE(C27," to ",C37)</f>
        <v>FY 2009 to FY 2019</v>
      </c>
      <c r="B2" s="99"/>
      <c r="C2" s="99"/>
      <c r="D2" s="99"/>
      <c r="E2" s="99"/>
      <c r="F2" s="99"/>
      <c r="G2" s="99"/>
      <c r="H2" s="99"/>
      <c r="I2" s="99"/>
      <c r="J2" s="99"/>
      <c r="O2" s="95"/>
      <c r="P2" s="95"/>
      <c r="Q2" s="95"/>
      <c r="R2" s="95"/>
      <c r="S2" s="95"/>
      <c r="T2" s="95"/>
      <c r="U2" s="95"/>
      <c r="V2" s="95"/>
      <c r="W2" s="95"/>
    </row>
    <row customFormat="1" customHeight="1" ht="12.75" r="3" s="3" spans="1:23">
      <c r="D3" s="5"/>
      <c r="E3" s="6"/>
      <c r="F3" s="5"/>
      <c r="G3" s="2"/>
    </row>
    <row customFormat="1" customHeight="1" ht="12.75" r="4" s="3" spans="1:23">
      <c r="D4" s="5"/>
      <c r="E4" s="6"/>
      <c r="F4" s="5"/>
      <c r="G4" s="2"/>
    </row>
    <row customFormat="1" customHeight="1" ht="12.75" r="5" s="3" spans="1:23">
      <c r="D5" s="5"/>
      <c r="E5" s="6"/>
      <c r="F5" s="5"/>
      <c r="G5" s="2"/>
    </row>
    <row customFormat="1" customHeight="1" ht="12.75" r="6" s="3" spans="1:23">
      <c r="D6" s="5"/>
      <c r="E6" s="6"/>
      <c r="F6" s="5"/>
      <c r="G6" s="2"/>
      <c r="O6" s="95"/>
      <c r="P6" s="95"/>
      <c r="Q6" s="95"/>
      <c r="R6" s="95"/>
      <c r="S6" s="95"/>
      <c r="T6" s="95"/>
      <c r="U6" s="95"/>
      <c r="V6" s="95"/>
      <c r="W6" s="95"/>
    </row>
    <row customFormat="1" customHeight="1" ht="12.75" r="7" s="3" spans="1:23">
      <c r="D7" s="5"/>
      <c r="E7" s="6"/>
      <c r="F7" s="5"/>
      <c r="G7" s="2"/>
    </row>
    <row customFormat="1" customHeight="1" ht="12.75" r="8" s="3" spans="1:23">
      <c r="D8" s="5"/>
      <c r="E8" s="6"/>
      <c r="F8" s="5"/>
      <c r="G8" s="2"/>
    </row>
    <row customFormat="1" customHeight="1" ht="12.75" r="9" s="3" spans="1:23">
      <c r="D9" s="5"/>
      <c r="E9" s="6"/>
      <c r="F9" s="5"/>
      <c r="G9" s="2"/>
    </row>
    <row customFormat="1" customHeight="1" ht="12.75" r="10" s="3" spans="1:23">
      <c r="D10" s="5"/>
      <c r="E10" s="6"/>
      <c r="F10" s="5"/>
      <c r="G10" s="2"/>
    </row>
    <row customFormat="1" customHeight="1" ht="12.75" r="11" s="3" spans="1:23">
      <c r="D11" s="5"/>
      <c r="E11" s="6"/>
      <c r="F11" s="5"/>
      <c r="G11" s="2"/>
    </row>
    <row customFormat="1" customHeight="1" ht="12.75" r="12" s="3" spans="1:23">
      <c r="D12" s="5"/>
      <c r="E12" s="6"/>
      <c r="F12" s="5"/>
      <c r="G12" s="2"/>
    </row>
    <row customFormat="1" customHeight="1" ht="12.75" r="13" s="3" spans="1:23">
      <c r="D13" s="5"/>
      <c r="E13" s="6"/>
      <c r="F13" s="5"/>
      <c r="G13" s="2"/>
    </row>
    <row customFormat="1" customHeight="1" ht="12.75" r="14" s="3" spans="1:23">
      <c r="D14" s="5"/>
      <c r="E14" s="6"/>
      <c r="F14" s="5"/>
      <c r="G14" s="2"/>
    </row>
    <row customFormat="1" customHeight="1" ht="12.75" r="15" s="3" spans="1:23">
      <c r="D15" s="5"/>
      <c r="E15" s="6"/>
      <c r="F15" s="5"/>
      <c r="G15" s="2"/>
    </row>
    <row customFormat="1" customHeight="1" ht="12.75" r="16" s="3" spans="1:23">
      <c r="D16" s="5"/>
      <c r="E16" s="6"/>
      <c r="F16" s="5"/>
      <c r="G16" s="2"/>
    </row>
    <row customFormat="1" customHeight="1" ht="12.75" r="17" s="3" spans="1:29">
      <c r="D17" s="5"/>
      <c r="E17" s="6"/>
      <c r="F17" s="5"/>
      <c r="G17" s="2"/>
    </row>
    <row customFormat="1" customHeight="1" ht="12.75" r="18" s="3" spans="1:29">
      <c r="D18" s="5"/>
      <c r="E18" s="6"/>
      <c r="F18" s="5"/>
      <c r="G18" s="2"/>
      <c r="T18" s="6"/>
    </row>
    <row customFormat="1" customHeight="1" ht="12.75" r="19" s="3" spans="1:29">
      <c r="D19" s="5"/>
      <c r="E19" s="6"/>
      <c r="F19" s="5"/>
      <c r="G19" s="2"/>
      <c r="N19" s="22"/>
      <c r="S19" s="6"/>
      <c r="T19" s="6"/>
    </row>
    <row customFormat="1" customHeight="1" ht="12.75" r="20" s="3" spans="1:29">
      <c r="D20" s="5"/>
      <c r="E20" s="6"/>
      <c r="F20" s="5"/>
      <c r="G20" s="2"/>
      <c r="N20" s="22"/>
      <c r="S20" s="22"/>
      <c r="T20" s="6"/>
      <c r="U20" s="15"/>
    </row>
    <row customFormat="1" customHeight="1" ht="12.75" r="21" s="3" spans="1:29">
      <c r="D21" s="5"/>
      <c r="E21" s="6"/>
      <c r="F21" s="5"/>
      <c r="G21" s="2"/>
    </row>
    <row customFormat="1" customHeight="1" ht="12.75" r="22" s="3" spans="1:29">
      <c r="D22" s="5"/>
      <c r="E22" s="6"/>
      <c r="F22" s="5"/>
      <c r="G22" s="2"/>
    </row>
    <row customFormat="1" customHeight="1" ht="12" r="23" s="3" spans="1:29">
      <c r="C23" s="16"/>
      <c r="D23" s="40"/>
      <c r="E23" s="41"/>
      <c r="F23" s="40"/>
      <c r="G23" s="42"/>
    </row>
    <row customFormat="1" customHeight="1" ht="19.5" r="24" s="3" spans="1:29">
      <c r="C24" s="16"/>
      <c r="D24" s="40"/>
      <c r="E24" s="41"/>
      <c r="F24" s="40"/>
      <c r="G24" s="42"/>
      <c r="H24" s="16"/>
      <c r="I24" s="16"/>
    </row>
    <row customFormat="1" customHeight="1" ht="12.6" r="25" s="3" spans="1:29">
      <c r="C25"/>
      <c r="D25" s="43"/>
      <c r="E25" s="19"/>
      <c r="F25" s="20"/>
      <c r="G25" s="21"/>
      <c r="H25" s="19"/>
      <c r="I25" s="16"/>
    </row>
    <row customFormat="1" customHeight="1" ht="12.75" r="26" s="3" spans="1:29">
      <c r="C26" s="25"/>
      <c r="D26" s="26"/>
      <c r="E26" s="47" t="s">
        <v>12</v>
      </c>
      <c r="G26" s="47" t="s">
        <v>13</v>
      </c>
      <c r="I26" s="47" t="s">
        <v>14</v>
      </c>
      <c r="K26" s="16"/>
      <c r="P26" s="48"/>
      <c r="Q26" s="48"/>
      <c r="R26" s="48"/>
      <c r="S26" s="48"/>
    </row>
    <row customFormat="1" customHeight="1" ht="14.1" r="27" s="18" spans="1:29">
      <c r="A27" s="59"/>
      <c r="B27" s="59">
        <f>LARGE(Data!$A$2:$A$100,11)</f>
        <v>2009</v>
      </c>
      <c r="C27" s="60" t="str">
        <f>CONCATENATE("FY ",B27)</f>
        <v>FY 2009</v>
      </c>
      <c r="D27" s="61"/>
      <c r="E27" s="93">
        <f>INDEX(Data!$A$2:$D$100,MATCH(Factbook!$B27,Data!$A$2:$A$100,0),2)</f>
        <v>54764597</v>
      </c>
      <c r="F27" s="61"/>
      <c r="G27" s="93">
        <f>INDEX(Data!$A$2:$D$100,MATCH(Factbook!$B27,Data!$A$2:$A$100,0),3)</f>
        <v>1016021</v>
      </c>
      <c r="H27" s="61"/>
      <c r="I27" s="63">
        <f>INDEX(Data!$A$2:$D$100,MATCH(Factbook!$B27,Data!$A$2:$A$100,0),4)</f>
        <v>1.8903217082439541E-2</v>
      </c>
      <c r="L27" s="3"/>
      <c r="M27" s="3"/>
      <c r="N27" s="33"/>
      <c r="O27" s="33"/>
      <c r="P27" s="34"/>
      <c r="Q27" s="33"/>
      <c r="R27" s="35"/>
      <c r="S27" s="90">
        <f>E27-3000000</f>
        <v>51764597</v>
      </c>
      <c r="T27" s="36">
        <f>I27</f>
        <v>1.8903217082439541E-2</v>
      </c>
      <c r="U27" s="3"/>
      <c r="V27" s="94">
        <f>G27/E27</f>
        <v>1.8552514866493036E-2</v>
      </c>
      <c r="W27" s="3"/>
      <c r="X27" s="3"/>
      <c r="Y27" s="3"/>
      <c r="Z27" s="3"/>
      <c r="AA27" s="3"/>
      <c r="AB27" s="3"/>
      <c r="AC27" s="3"/>
    </row>
    <row customFormat="1" customHeight="1" ht="14.1" r="28" s="7" spans="1:29">
      <c r="A28" s="59"/>
      <c r="B28" s="64">
        <f>LARGE(Data!$A$2:$A$100,10)</f>
        <v>2010</v>
      </c>
      <c r="C28" s="65" t="str">
        <f ref="C28:C37" si="0" t="shared">CONCATENATE("FY ",B28)</f>
        <v>FY 2010</v>
      </c>
      <c r="D28" s="66"/>
      <c r="E28" s="67">
        <f>INDEX(Data!$A$2:$D$100,MATCH(Factbook!$B28,Data!$A$2:$A$100,0),2)</f>
        <v>46981467</v>
      </c>
      <c r="F28" s="66"/>
      <c r="G28" s="67">
        <f>INDEX(Data!$A$2:$D$100,MATCH(Factbook!$B28,Data!$A$2:$A$100,0),3)</f>
        <v>-7783130</v>
      </c>
      <c r="H28" s="66"/>
      <c r="I28" s="68">
        <f>INDEX(Data!$A$2:$D$100,MATCH(Factbook!$B28,Data!$A$2:$A$100,0),4)</f>
        <v>-0.14211973476222239</v>
      </c>
      <c r="L28" s="4"/>
      <c r="M28" s="3"/>
      <c r="N28" s="26"/>
      <c r="O28" s="26"/>
      <c r="P28" s="37"/>
      <c r="Q28" s="26"/>
      <c r="R28" s="38"/>
      <c r="S28" s="90">
        <f ref="S28:S37" si="1" t="shared">E28-3000000</f>
        <v>43981467</v>
      </c>
      <c r="T28" s="36">
        <f ref="T28:T37" si="2" t="shared">I28</f>
        <v>-0.14211973476222239</v>
      </c>
      <c r="U28" s="3"/>
      <c r="V28" s="4"/>
      <c r="W28" s="4"/>
      <c r="X28" s="4"/>
      <c r="Y28" s="4"/>
      <c r="Z28" s="23"/>
      <c r="AA28" s="4"/>
      <c r="AB28" s="4"/>
      <c r="AC28" s="4"/>
    </row>
    <row customFormat="1" customHeight="1" ht="14.1" r="29" s="7" spans="1:29">
      <c r="A29" s="59"/>
      <c r="B29" s="59">
        <f>LARGE(Data!$A$2:$A$100,9)</f>
        <v>2011</v>
      </c>
      <c r="C29" s="60" t="str">
        <f si="0" t="shared"/>
        <v>FY 2011</v>
      </c>
      <c r="D29" s="61"/>
      <c r="E29" s="62">
        <f>INDEX(Data!$A$2:$D$100,MATCH(Factbook!$B29,Data!$A$2:$A$100,0),2)</f>
        <v>48663935</v>
      </c>
      <c r="F29" s="61"/>
      <c r="G29" s="62">
        <f>INDEX(Data!$A$2:$D$100,MATCH(Factbook!$B29,Data!$A$2:$A$100,0),3)</f>
        <v>1682468</v>
      </c>
      <c r="H29" s="61"/>
      <c r="I29" s="63">
        <f>INDEX(Data!$A$2:$D$100,MATCH(Factbook!$B29,Data!$A$2:$A$100,0),4)</f>
        <v>3.5811312575658824E-2</v>
      </c>
      <c r="L29" s="4"/>
      <c r="M29" s="3"/>
      <c r="N29" s="26"/>
      <c r="O29" s="26"/>
      <c r="P29" s="37"/>
      <c r="Q29" s="26"/>
      <c r="R29" s="38"/>
      <c r="S29" s="90">
        <f si="1" t="shared"/>
        <v>45663935</v>
      </c>
      <c r="T29" s="36">
        <f si="2" t="shared"/>
        <v>3.5811312575658824E-2</v>
      </c>
      <c r="U29" s="3"/>
      <c r="V29" s="4"/>
      <c r="W29" s="4"/>
      <c r="X29" s="4"/>
      <c r="Y29" s="4"/>
      <c r="Z29" s="4"/>
      <c r="AA29" s="4"/>
      <c r="AB29" s="4"/>
      <c r="AC29" s="4"/>
    </row>
    <row customFormat="1" customHeight="1" ht="14.1" r="30" s="7" spans="1:29">
      <c r="A30" s="59"/>
      <c r="B30" s="59">
        <f>LARGE(Data!$A$2:$A$100,8)</f>
        <v>2012</v>
      </c>
      <c r="C30" s="60" t="str">
        <f si="0" t="shared"/>
        <v>FY 2012</v>
      </c>
      <c r="D30" s="61"/>
      <c r="E30" s="62">
        <f>INDEX(Data!$A$2:$D$100,MATCH(Factbook!$B30,Data!$A$2:$A$100,0),2)</f>
        <v>47513448</v>
      </c>
      <c r="F30" s="61"/>
      <c r="G30" s="62">
        <f>INDEX(Data!$A$2:$D$100,MATCH(Factbook!$B30,Data!$A$2:$A$100,0),3)</f>
        <v>-1150487</v>
      </c>
      <c r="H30" s="61"/>
      <c r="I30" s="63">
        <f>INDEX(Data!$A$2:$D$100,MATCH(Factbook!$B30,Data!$A$2:$A$100,0),4)</f>
        <v>-2.3641470834612942E-2</v>
      </c>
      <c r="J30" s="45"/>
      <c r="L30" s="4"/>
      <c r="M30" s="3"/>
      <c r="N30" s="26"/>
      <c r="O30" s="26"/>
      <c r="P30" s="37"/>
      <c r="Q30" s="26"/>
      <c r="R30" s="38"/>
      <c r="S30" s="90">
        <f si="1" t="shared"/>
        <v>44513448</v>
      </c>
      <c r="T30" s="91">
        <f si="2" t="shared"/>
        <v>-2.3641470834612942E-2</v>
      </c>
      <c r="U30" s="3"/>
      <c r="V30" s="4"/>
      <c r="W30" s="4"/>
      <c r="X30" s="4"/>
      <c r="Y30" s="4"/>
      <c r="Z30" s="4"/>
      <c r="AA30" s="4"/>
      <c r="AB30" s="4"/>
      <c r="AC30" s="4"/>
    </row>
    <row customFormat="1" customHeight="1" ht="14.1" r="31" s="7" spans="1:29">
      <c r="A31" s="59"/>
      <c r="B31" s="69">
        <f>LARGE(Data!$A$2:$A$100,7)</f>
        <v>2013</v>
      </c>
      <c r="C31" s="65" t="str">
        <f si="0" t="shared"/>
        <v>FY 2013</v>
      </c>
      <c r="D31" s="70"/>
      <c r="E31" s="67">
        <f>INDEX(Data!$A$2:$D$100,MATCH(Factbook!$B31,Data!$A$2:$A$100,0),2)</f>
        <v>48013448</v>
      </c>
      <c r="F31" s="70"/>
      <c r="G31" s="67">
        <f>INDEX(Data!$A$2:$D$100,MATCH(Factbook!$B31,Data!$A$2:$A$100,0),3)</f>
        <v>500000</v>
      </c>
      <c r="H31" s="70"/>
      <c r="I31" s="68">
        <f>INDEX(Data!$A$2:$D$100,MATCH(Factbook!$B31,Data!$A$2:$A$100,0),4)</f>
        <v>1.0523336466762E-2</v>
      </c>
      <c r="L31" s="4"/>
      <c r="M31" s="3"/>
      <c r="N31" s="16"/>
      <c r="O31" s="16"/>
      <c r="P31" s="16"/>
      <c r="Q31" s="16"/>
      <c r="R31" s="16"/>
      <c r="S31" s="90">
        <f si="1" t="shared"/>
        <v>45013448</v>
      </c>
      <c r="T31" s="36">
        <f si="2" t="shared"/>
        <v>1.0523336466762E-2</v>
      </c>
      <c r="U31" s="3"/>
      <c r="V31" s="4"/>
      <c r="W31" s="4"/>
      <c r="X31" s="4"/>
      <c r="Y31" s="4"/>
      <c r="Z31" s="4"/>
      <c r="AA31" s="4"/>
      <c r="AB31" s="4"/>
      <c r="AC31" s="4"/>
    </row>
    <row customFormat="1" customHeight="1" ht="14.1" r="32" s="7" spans="1:29">
      <c r="A32" s="59"/>
      <c r="B32" s="59">
        <f>LARGE(Data!$A$2:$A$100,6)</f>
        <v>2014</v>
      </c>
      <c r="C32" s="60" t="str">
        <f si="0" t="shared"/>
        <v>FY 2014</v>
      </c>
      <c r="D32" s="61"/>
      <c r="E32" s="62">
        <f>INDEX(Data!$A$2:$D$100,MATCH(Factbook!$B32,Data!$A$2:$A$100,0),2)</f>
        <v>49513448</v>
      </c>
      <c r="F32" s="61"/>
      <c r="G32" s="62">
        <f>INDEX(Data!$A$2:$D$100,MATCH(Factbook!$B32,Data!$A$2:$A$100,0),3)</f>
        <v>1500000</v>
      </c>
      <c r="H32" s="61"/>
      <c r="I32" s="63">
        <f>INDEX(Data!$A$2:$D$100,MATCH(Factbook!$B32,Data!$A$2:$A$100,0),4)</f>
        <v>3.124124724389717E-2</v>
      </c>
      <c r="L32" s="4"/>
      <c r="M32" s="3"/>
      <c r="N32" s="16"/>
      <c r="O32" s="16"/>
      <c r="P32" s="16"/>
      <c r="Q32" s="16"/>
      <c r="R32" s="16"/>
      <c r="S32" s="90">
        <f si="1" t="shared"/>
        <v>46513448</v>
      </c>
      <c r="T32" s="36">
        <f si="2" t="shared"/>
        <v>3.124124724389717E-2</v>
      </c>
      <c r="U32" s="3"/>
      <c r="V32" s="4"/>
      <c r="W32" s="4"/>
      <c r="X32" s="4"/>
      <c r="Y32" s="4"/>
      <c r="Z32" s="4"/>
      <c r="AA32" s="4"/>
      <c r="AB32" s="4"/>
      <c r="AC32" s="4"/>
    </row>
    <row customFormat="1" customHeight="1" ht="14.1" r="33" s="7" spans="1:29">
      <c r="A33" s="59"/>
      <c r="B33" s="59">
        <f>LARGE(Data!$A$2:$A$100,5)</f>
        <v>2015</v>
      </c>
      <c r="C33" s="60" t="str">
        <f si="0" t="shared"/>
        <v>FY 2015</v>
      </c>
      <c r="D33" s="61"/>
      <c r="E33" s="62">
        <f>INDEX(Data!$A$2:$D$100,MATCH(Factbook!$B33,Data!$A$2:$A$100,0),2)</f>
        <v>50388448</v>
      </c>
      <c r="F33" s="61"/>
      <c r="G33" s="62">
        <f>INDEX(Data!$A$2:$D$100,MATCH(Factbook!$B33,Data!$A$2:$A$100,0),3)</f>
        <v>875000</v>
      </c>
      <c r="H33" s="61"/>
      <c r="I33" s="63">
        <f>INDEX(Data!$A$2:$D$100,MATCH(Factbook!$B33,Data!$A$2:$A$100,0),4)</f>
        <v>1.7671966613999494E-2</v>
      </c>
      <c r="L33" s="4"/>
      <c r="M33" s="3"/>
      <c r="N33" s="16"/>
      <c r="O33" s="16"/>
      <c r="P33" s="16"/>
      <c r="Q33" s="16"/>
      <c r="R33" s="16"/>
      <c r="S33" s="90">
        <f si="1" t="shared"/>
        <v>47388448</v>
      </c>
      <c r="T33" s="36">
        <f si="2" t="shared"/>
        <v>1.7671966613999494E-2</v>
      </c>
      <c r="U33" s="3"/>
      <c r="V33" s="4"/>
      <c r="W33" s="4"/>
      <c r="X33" s="4"/>
      <c r="Y33" s="4"/>
      <c r="Z33" s="4"/>
      <c r="AA33" s="4"/>
      <c r="AB33" s="4"/>
      <c r="AC33" s="4"/>
    </row>
    <row customFormat="1" customHeight="1" ht="14.1" r="34" s="7" spans="1:29">
      <c r="A34" s="59"/>
      <c r="B34" s="69">
        <f>LARGE(Data!$A$2:$A$100,4)</f>
        <v>2016</v>
      </c>
      <c r="C34" s="65" t="str">
        <f si="0" t="shared"/>
        <v>FY 2016</v>
      </c>
      <c r="D34" s="66"/>
      <c r="E34" s="67">
        <f>INDEX(Data!$A$2:$D$100,MATCH(Factbook!$B34,Data!$A$2:$A$100,0),2)</f>
        <v>50388448</v>
      </c>
      <c r="F34" s="66"/>
      <c r="G34" s="67">
        <f>INDEX(Data!$A$2:$D$100,MATCH(Factbook!$B34,Data!$A$2:$A$100,0),3)</f>
        <v>0</v>
      </c>
      <c r="H34" s="66"/>
      <c r="I34" s="68">
        <f>INDEX(Data!$A$2:$D$100,MATCH(Factbook!$B34,Data!$A$2:$A$100,0),4)</f>
        <v>0</v>
      </c>
      <c r="L34" s="4"/>
      <c r="M34" s="3"/>
      <c r="N34" s="16"/>
      <c r="O34" s="16"/>
      <c r="P34" s="16"/>
      <c r="Q34" s="16"/>
      <c r="R34" s="16"/>
      <c r="S34" s="90">
        <f si="1" t="shared"/>
        <v>47388448</v>
      </c>
      <c r="T34" s="36">
        <f si="2" t="shared"/>
        <v>0</v>
      </c>
      <c r="U34" s="3"/>
      <c r="V34" s="4"/>
      <c r="W34" s="4"/>
      <c r="X34" s="4"/>
      <c r="Y34" s="4"/>
      <c r="Z34" s="4"/>
      <c r="AA34" s="4"/>
      <c r="AB34" s="4"/>
      <c r="AC34" s="4"/>
    </row>
    <row customFormat="1" customHeight="1" ht="14.1" r="35" s="7" spans="1:29">
      <c r="A35" s="59"/>
      <c r="B35" s="59">
        <f>LARGE(Data!$A$2:$A$100,3)</f>
        <v>2017</v>
      </c>
      <c r="C35" s="60" t="str">
        <f si="0" t="shared"/>
        <v>FY 2017</v>
      </c>
      <c r="D35" s="61"/>
      <c r="E35" s="62">
        <f>INDEX(Data!$A$2:$D$100,MATCH(Factbook!$B35,Data!$A$2:$A$100,0),2)</f>
        <v>50914681</v>
      </c>
      <c r="F35" s="61"/>
      <c r="G35" s="62">
        <f>INDEX(Data!$A$2:$D$100,MATCH(Factbook!$B35,Data!$A$2:$A$100,0),3)</f>
        <v>526233</v>
      </c>
      <c r="H35" s="61"/>
      <c r="I35" s="63">
        <f>INDEX(Data!$A$2:$D$100,MATCH(Factbook!$B35,Data!$A$2:$A$100,0),4)</f>
        <v>1.0443524674544451E-2</v>
      </c>
      <c r="L35" s="4"/>
      <c r="M35" s="3"/>
      <c r="N35" s="16"/>
      <c r="O35" s="16"/>
      <c r="P35" s="16"/>
      <c r="Q35" s="16"/>
      <c r="R35" s="16"/>
      <c r="S35" s="90">
        <f si="1" t="shared"/>
        <v>47914681</v>
      </c>
      <c r="T35" s="36">
        <f si="2" t="shared"/>
        <v>1.0443524674544451E-2</v>
      </c>
      <c r="U35" s="3"/>
      <c r="V35" s="4"/>
      <c r="W35" s="4"/>
      <c r="X35" s="4"/>
      <c r="Y35" s="4"/>
      <c r="Z35" s="4"/>
      <c r="AA35" s="4"/>
      <c r="AB35" s="4"/>
      <c r="AC35" s="4"/>
    </row>
    <row customFormat="1" customHeight="1" ht="14.1" r="36" s="7" spans="1:29">
      <c r="A36" s="59"/>
      <c r="B36" s="59">
        <f>LARGE(Data!$A$2:$A$100,2)</f>
        <v>2018</v>
      </c>
      <c r="C36" s="60" t="str">
        <f si="0" t="shared"/>
        <v>FY 2018</v>
      </c>
      <c r="D36" s="61"/>
      <c r="E36" s="62">
        <f>INDEX(Data!$A$2:$D$100,MATCH(Factbook!$B36,Data!$A$2:$A$100,0),2)</f>
        <v>48130951</v>
      </c>
      <c r="F36" s="61"/>
      <c r="G36" s="62">
        <f>INDEX(Data!$A$2:$D$100,MATCH(Factbook!$B36,Data!$A$2:$A$100,0),3)</f>
        <v>-2783730</v>
      </c>
      <c r="H36" s="61"/>
      <c r="I36" s="63">
        <f>INDEX(Data!$A$2:$D$100,MATCH(Factbook!$B36,Data!$A$2:$A$100,0),4)</f>
        <v>-5.4674407171479679E-2</v>
      </c>
      <c r="L36" s="4"/>
      <c r="M36" s="3"/>
      <c r="N36" s="16"/>
      <c r="O36" s="16"/>
      <c r="P36" s="16"/>
      <c r="Q36" s="16"/>
      <c r="R36" s="16"/>
      <c r="S36" s="90">
        <f si="1" t="shared"/>
        <v>45130951</v>
      </c>
      <c r="T36" s="36">
        <f si="2" t="shared"/>
        <v>-5.4674407171479679E-2</v>
      </c>
      <c r="U36" s="3"/>
      <c r="V36" s="4"/>
      <c r="W36" s="4"/>
      <c r="X36" s="4"/>
      <c r="Y36" s="4"/>
      <c r="Z36" s="4"/>
      <c r="AA36" s="4"/>
      <c r="AB36" s="4"/>
      <c r="AC36" s="4"/>
    </row>
    <row customFormat="1" customHeight="1" ht="14.1" r="37" s="7" spans="1:29">
      <c r="A37" s="59"/>
      <c r="B37" s="59">
        <f>LARGE(Data!$A$2:$A$100,1)</f>
        <v>2019</v>
      </c>
      <c r="C37" s="60" t="str">
        <f si="0" t="shared"/>
        <v>FY 2019</v>
      </c>
      <c r="D37" s="61"/>
      <c r="E37" s="62">
        <f>INDEX(Data!$A$2:$D$100,MATCH(Factbook!$B37,Data!$A$2:$A$100,0),2)</f>
        <v>47007171</v>
      </c>
      <c r="F37" s="61"/>
      <c r="G37" s="62">
        <f>INDEX(Data!$A$2:$D$100,MATCH(Factbook!$B37,Data!$A$2:$A$100,0),3)</f>
        <v>-1123780</v>
      </c>
      <c r="H37" s="61"/>
      <c r="I37" s="63">
        <f>INDEX(Data!$A$2:$D$100,MATCH(Factbook!$B37,Data!$A$2:$A$100,0),4)</f>
        <v>-2.3348385532627434E-2</v>
      </c>
      <c r="L37" s="4"/>
      <c r="M37" s="3"/>
      <c r="N37" s="16"/>
      <c r="O37" s="16"/>
      <c r="P37" s="16"/>
      <c r="Q37" s="16"/>
      <c r="R37" s="16"/>
      <c r="S37" s="90">
        <f si="1" t="shared"/>
        <v>44007171</v>
      </c>
      <c r="T37" s="36">
        <f si="2" t="shared"/>
        <v>-2.3348385532627434E-2</v>
      </c>
      <c r="U37" s="3"/>
      <c r="V37" s="4"/>
      <c r="W37" s="4"/>
      <c r="X37" s="4"/>
      <c r="Y37" s="4"/>
      <c r="Z37" s="4"/>
      <c r="AA37" s="4"/>
      <c r="AB37" s="4"/>
      <c r="AC37" s="4"/>
    </row>
    <row customFormat="1" customHeight="1" ht="8.4" r="38" s="7" spans="1:29">
      <c r="C38" s="53"/>
      <c r="D38" s="16"/>
      <c r="E38" s="49"/>
      <c r="F38" s="16"/>
      <c r="G38" s="50"/>
      <c r="H38" s="16"/>
      <c r="I38" s="46"/>
      <c r="L38" s="4"/>
      <c r="M38" s="3"/>
      <c r="N38" s="16"/>
      <c r="O38" s="16"/>
      <c r="P38" s="16"/>
      <c r="Q38" s="16"/>
      <c r="R38" s="16"/>
      <c r="S38" s="16"/>
      <c r="T38" s="16"/>
      <c r="U38" s="3"/>
      <c r="V38" s="4"/>
      <c r="W38" s="4"/>
      <c r="X38" s="4"/>
      <c r="Y38" s="4"/>
      <c r="Z38" s="4"/>
      <c r="AA38" s="4"/>
      <c r="AB38" s="4"/>
      <c r="AC38" s="4"/>
    </row>
    <row customFormat="1" ht="15.6" r="39" s="7" spans="1:29">
      <c r="C39" s="98" t="s">
        <v>14</v>
      </c>
      <c r="D39" s="98"/>
      <c r="E39" s="98"/>
      <c r="F39" s="16"/>
      <c r="G39" s="50"/>
      <c r="H39" s="16"/>
      <c r="I39" s="46"/>
      <c r="L39" s="4"/>
      <c r="M39" s="3"/>
      <c r="N39" s="16"/>
      <c r="O39" s="16"/>
      <c r="P39" s="16"/>
      <c r="Q39" s="16"/>
      <c r="R39" s="16"/>
      <c r="S39" s="16"/>
      <c r="T39" s="16"/>
      <c r="U39" s="3"/>
      <c r="V39" s="4"/>
      <c r="W39" s="4"/>
      <c r="X39" s="4"/>
      <c r="Y39" s="4"/>
      <c r="Z39" s="4"/>
      <c r="AA39" s="4"/>
      <c r="AB39" s="4"/>
      <c r="AC39" s="4"/>
    </row>
    <row customFormat="1" customHeight="1" ht="15.9" r="40" s="7" spans="1:29">
      <c r="C40" s="96" t="str">
        <f>CONCATENATE("Percent increase ",C27," - ",C37)</f>
        <v>Percent increase FY 2009 - FY 2019</v>
      </c>
      <c r="D40" s="96"/>
      <c r="E40" s="96"/>
      <c r="F40" s="96"/>
      <c r="G40" s="96"/>
      <c r="H40" s="96"/>
      <c r="I40" s="71">
        <f>(E37-E27)/E27</f>
        <v>-0.14165038044560066</v>
      </c>
      <c r="L40" s="4"/>
      <c r="M40" s="3"/>
      <c r="N40" s="3"/>
      <c r="O40" s="3"/>
      <c r="P40" s="3"/>
      <c r="Q40" s="3"/>
      <c r="R40" s="3"/>
      <c r="S40" s="3"/>
      <c r="T40" s="3"/>
      <c r="U40" s="3"/>
      <c r="V40" s="4"/>
      <c r="W40" s="4"/>
      <c r="X40" s="4"/>
      <c r="Y40" s="4"/>
      <c r="Z40" s="4"/>
      <c r="AA40" s="4"/>
      <c r="AB40" s="4"/>
      <c r="AC40" s="4"/>
    </row>
    <row customFormat="1" customHeight="1" ht="15.75" r="41" s="18" spans="1:29">
      <c r="A41" s="7"/>
      <c r="B41" s="7"/>
      <c r="C41" s="92" t="s">
        <v>28</v>
      </c>
      <c r="D41" s="3"/>
      <c r="E41" s="3"/>
      <c r="F41" s="3"/>
      <c r="G41" s="3"/>
      <c r="H41" s="3"/>
      <c r="I41" s="71">
        <f>AVERAGE(I28:I37)</f>
        <v>-1.3809261072608051E-2</v>
      </c>
      <c r="L41" s="3"/>
      <c r="M41" s="3"/>
      <c r="O41" s="51"/>
      <c r="U41" s="3"/>
      <c r="V41" s="3"/>
      <c r="W41" s="3"/>
      <c r="X41" s="3"/>
      <c r="Y41" s="3"/>
      <c r="Z41" s="3"/>
      <c r="AA41" s="3"/>
      <c r="AB41" s="3"/>
      <c r="AC41" s="3"/>
    </row>
    <row customFormat="1" customHeight="1" ht="12" r="42" s="18" spans="1:29">
      <c r="A42" s="7"/>
      <c r="B42" s="7"/>
      <c r="C42" s="17"/>
      <c r="D42" s="3"/>
      <c r="E42" s="3"/>
      <c r="F42" s="3"/>
      <c r="G42" s="3"/>
      <c r="H42" s="3"/>
      <c r="I42" s="45"/>
      <c r="L42" s="3"/>
      <c r="M42" s="3"/>
      <c r="O42" s="51"/>
      <c r="U42" s="3"/>
      <c r="V42" s="3"/>
      <c r="W42" s="3"/>
      <c r="X42" s="3"/>
      <c r="Y42" s="3"/>
      <c r="Z42" s="3"/>
      <c r="AA42" s="3"/>
      <c r="AB42" s="3"/>
      <c r="AC42" s="3"/>
    </row>
    <row customFormat="1" customHeight="1" ht="15.75" r="43" s="18" spans="1:29">
      <c r="A43" s="7"/>
      <c r="B43" s="7"/>
      <c r="C43" s="92" t="s">
        <v>27</v>
      </c>
      <c r="D43" s="3"/>
      <c r="E43" s="3"/>
      <c r="F43" s="3"/>
      <c r="G43" s="3"/>
      <c r="H43" s="3"/>
      <c r="I43" s="45"/>
      <c r="L43" s="3"/>
      <c r="M43" s="3"/>
      <c r="O43" s="51"/>
      <c r="U43" s="3"/>
      <c r="V43" s="3"/>
      <c r="W43" s="3"/>
      <c r="X43" s="3"/>
      <c r="Y43" s="3"/>
      <c r="Z43" s="3"/>
      <c r="AA43" s="3"/>
      <c r="AB43" s="3"/>
      <c r="AC43" s="3"/>
    </row>
    <row customFormat="1" customHeight="1" ht="12" r="44" s="7" spans="1:29">
      <c r="C44" s="96" t="s">
        <v>31</v>
      </c>
      <c r="D44" s="96"/>
      <c r="E44" s="96"/>
      <c r="F44" s="96"/>
      <c r="G44" s="96"/>
      <c r="H44" s="96"/>
      <c r="I44" s="96"/>
      <c r="J44" s="96"/>
      <c r="K44" s="96"/>
      <c r="L44" s="96"/>
      <c r="M44" s="96"/>
      <c r="U44" s="24"/>
      <c r="V44" s="24"/>
      <c r="W44" s="24"/>
      <c r="X44" s="24"/>
      <c r="Y44" s="24"/>
      <c r="Z44" s="24"/>
      <c r="AA44" s="27"/>
      <c r="AB44" s="27"/>
      <c r="AC44" s="24"/>
    </row>
    <row customFormat="1" customHeight="1" ht="12" r="45" s="7" spans="1:29">
      <c r="C45" s="100" t="s">
        <v>29</v>
      </c>
      <c r="D45" s="101"/>
      <c r="E45" s="101"/>
      <c r="F45" s="101"/>
      <c r="G45" s="101"/>
      <c r="H45" s="101"/>
      <c r="I45" s="101"/>
      <c r="L45" s="24"/>
      <c r="M45" s="24"/>
      <c r="U45" s="24"/>
      <c r="V45" s="24"/>
      <c r="W45" s="24"/>
      <c r="X45" s="24"/>
      <c r="Y45" s="24"/>
      <c r="Z45" s="28"/>
      <c r="AA45" s="29"/>
      <c r="AB45" s="30"/>
      <c r="AC45" s="24"/>
    </row>
    <row customFormat="1" customHeight="1" ht="3" r="46" s="7" spans="1:29">
      <c r="C46" s="44"/>
      <c r="D46" s="8"/>
      <c r="E46" s="9"/>
      <c r="F46" s="10"/>
      <c r="G46" s="44"/>
      <c r="L46" s="24"/>
      <c r="M46" s="24"/>
      <c r="U46" s="24"/>
      <c r="V46" s="24"/>
      <c r="W46" s="24"/>
      <c r="X46" s="24"/>
      <c r="Y46" s="24"/>
      <c r="Z46" s="23"/>
      <c r="AA46" s="29"/>
      <c r="AB46" s="30"/>
      <c r="AC46" s="24"/>
    </row>
    <row customFormat="1" customHeight="1" ht="12" r="47" s="7" spans="1:29">
      <c r="C47" s="52" t="s">
        <v>15</v>
      </c>
      <c r="D47" s="8"/>
      <c r="E47" s="9"/>
      <c r="F47" s="10"/>
      <c r="G47" s="44"/>
      <c r="L47" s="24"/>
      <c r="M47" s="24"/>
      <c r="U47" s="24"/>
      <c r="V47" s="24"/>
      <c r="W47" s="24"/>
      <c r="X47" s="24"/>
      <c r="Y47" s="24"/>
      <c r="Z47" s="23"/>
      <c r="AA47" s="29"/>
      <c r="AB47" s="30"/>
      <c r="AC47" s="24"/>
    </row>
    <row customFormat="1" customHeight="1" ht="15.9" r="48" s="7" spans="1:29">
      <c r="C48" s="44"/>
      <c r="D48" s="8"/>
      <c r="E48" s="9"/>
      <c r="F48" s="10"/>
      <c r="G48" s="44"/>
      <c r="L48" s="24"/>
      <c r="M48" s="24"/>
      <c r="U48" s="24"/>
      <c r="V48" s="24"/>
      <c r="W48" s="24"/>
      <c r="X48" s="24"/>
      <c r="Y48" s="24"/>
      <c r="Z48" s="23"/>
      <c r="AA48" s="29"/>
      <c r="AB48" s="30"/>
      <c r="AC48" s="24"/>
    </row>
    <row customFormat="1" customHeight="1" ht="15.9" r="49" s="7" spans="3:29">
      <c r="C49" s="44"/>
      <c r="D49" s="8"/>
      <c r="E49" s="9"/>
      <c r="F49" s="10"/>
      <c r="G49" s="44"/>
      <c r="L49" s="24"/>
      <c r="M49" s="24"/>
      <c r="U49" s="26"/>
      <c r="V49" s="24"/>
      <c r="W49" s="24"/>
      <c r="X49" s="24"/>
      <c r="Y49" s="24"/>
      <c r="Z49" s="23"/>
      <c r="AA49" s="29"/>
      <c r="AB49" s="24"/>
      <c r="AC49" s="24"/>
    </row>
    <row customFormat="1" customHeight="1" ht="12.9" r="50" s="7" spans="3:29">
      <c r="C50" s="44"/>
      <c r="D50" s="8"/>
      <c r="E50" s="9"/>
      <c r="F50" s="10"/>
      <c r="G50" s="44"/>
      <c r="L50" s="24"/>
      <c r="M50" s="24"/>
      <c r="U50" s="26"/>
      <c r="V50" s="24"/>
      <c r="W50" s="24"/>
      <c r="X50" s="24"/>
      <c r="Y50" s="24"/>
      <c r="Z50" s="24"/>
      <c r="AA50" s="24"/>
      <c r="AB50" s="24"/>
      <c r="AC50" s="24"/>
    </row>
    <row customFormat="1" customHeight="1" ht="12.9" r="51" s="7" spans="3:29">
      <c r="C51" s="44"/>
      <c r="D51" s="8"/>
      <c r="E51" s="9"/>
      <c r="F51" s="10"/>
      <c r="G51" s="44"/>
      <c r="L51" s="24"/>
      <c r="M51" s="31"/>
      <c r="U51" s="26"/>
      <c r="V51" s="24"/>
      <c r="W51" s="24"/>
      <c r="X51" s="24"/>
      <c r="Y51" s="24"/>
      <c r="Z51" s="23"/>
      <c r="AA51" s="29"/>
      <c r="AB51" s="24"/>
      <c r="AC51" s="24"/>
    </row>
    <row customFormat="1" customHeight="1" ht="11.1" r="52" s="7" spans="3:29">
      <c r="L52" s="24"/>
      <c r="M52" s="24"/>
      <c r="U52" s="39"/>
      <c r="V52" s="24"/>
      <c r="W52" s="24"/>
      <c r="X52" s="24"/>
      <c r="Y52" s="24"/>
      <c r="Z52" s="24"/>
      <c r="AA52" s="24"/>
      <c r="AB52" s="24"/>
      <c r="AC52" s="24"/>
    </row>
    <row customFormat="1" r="53" s="7" spans="3:29">
      <c r="L53" s="24"/>
      <c r="Q53" s="39"/>
      <c r="R53" s="24"/>
      <c r="S53" s="24"/>
      <c r="T53" s="24"/>
      <c r="U53" s="24"/>
      <c r="V53" s="24"/>
      <c r="W53" s="24"/>
      <c r="X53" s="24"/>
      <c r="Y53" s="24"/>
    </row>
    <row customFormat="1" r="54" s="7" spans="3:29">
      <c r="L54" s="24"/>
      <c r="Q54" s="39"/>
      <c r="R54" s="24"/>
      <c r="S54" s="24"/>
      <c r="T54" s="24"/>
      <c r="U54" s="24"/>
      <c r="V54" s="24"/>
      <c r="W54" s="24"/>
      <c r="X54" s="24"/>
      <c r="Y54" s="24"/>
    </row>
    <row customFormat="1" r="55" s="7" spans="3:29">
      <c r="L55" s="24"/>
      <c r="Q55" s="39"/>
      <c r="R55" s="24"/>
      <c r="S55" s="24"/>
      <c r="T55" s="24"/>
      <c r="U55" s="24"/>
      <c r="V55" s="24"/>
      <c r="W55" s="24"/>
      <c r="X55" s="24"/>
      <c r="Y55" s="24"/>
    </row>
    <row customFormat="1" r="56" s="7" spans="3:29">
      <c r="L56" s="24"/>
      <c r="Q56" s="39"/>
      <c r="R56" s="24"/>
      <c r="S56" s="24"/>
      <c r="T56" s="24"/>
      <c r="U56" s="24"/>
      <c r="V56" s="24"/>
      <c r="W56" s="24"/>
      <c r="X56" s="24"/>
      <c r="Y56" s="24"/>
    </row>
    <row customFormat="1" r="57" s="7" spans="3:29">
      <c r="L57" s="24"/>
      <c r="R57" s="24"/>
      <c r="S57" s="24"/>
      <c r="T57" s="24"/>
      <c r="U57" s="24"/>
      <c r="V57" s="24"/>
      <c r="W57" s="24"/>
      <c r="X57" s="24"/>
      <c r="Y57" s="24"/>
    </row>
    <row customFormat="1" r="58" s="7" spans="3:29">
      <c r="L58" s="24"/>
      <c r="R58" s="24"/>
      <c r="S58" s="24"/>
      <c r="T58" s="24"/>
      <c r="U58" s="24"/>
      <c r="V58" s="24"/>
      <c r="W58" s="24"/>
      <c r="X58" s="24"/>
      <c r="Y58" s="24"/>
    </row>
    <row customFormat="1" r="59" s="7" spans="3:29">
      <c r="L59" s="24"/>
      <c r="R59" s="24"/>
      <c r="S59" s="24"/>
      <c r="T59" s="24"/>
      <c r="U59" s="24"/>
      <c r="V59" s="24"/>
      <c r="W59" s="24"/>
      <c r="X59" s="24"/>
      <c r="Y59" s="24"/>
    </row>
    <row customFormat="1" r="60" s="7" spans="3:29">
      <c r="L60" s="24"/>
      <c r="R60" s="24"/>
      <c r="S60" s="24"/>
      <c r="T60" s="24"/>
      <c r="U60" s="24"/>
      <c r="V60" s="24"/>
      <c r="W60" s="24"/>
      <c r="X60" s="24"/>
      <c r="Y60" s="24"/>
    </row>
    <row customFormat="1" r="61" s="7" spans="3:29">
      <c r="L61" s="24"/>
      <c r="M61" s="32"/>
      <c r="R61" s="24"/>
      <c r="S61" s="24"/>
      <c r="T61" s="24"/>
      <c r="U61" s="24"/>
      <c r="V61" s="24"/>
      <c r="W61" s="24"/>
      <c r="X61" s="24"/>
      <c r="Y61" s="24"/>
    </row>
    <row customFormat="1" r="62" s="7" spans="3:29">
      <c r="L62" s="39"/>
      <c r="R62" s="39"/>
      <c r="S62" s="39"/>
      <c r="T62" s="39"/>
      <c r="U62" s="39"/>
      <c r="V62" s="39"/>
      <c r="W62" s="39"/>
      <c r="X62" s="39"/>
      <c r="Y62" s="39"/>
    </row>
    <row customFormat="1" r="63" s="7" spans="3:29">
      <c r="L63" s="39"/>
      <c r="R63" s="39"/>
      <c r="S63" s="39"/>
      <c r="T63" s="39"/>
      <c r="U63" s="39"/>
      <c r="V63" s="39"/>
      <c r="W63" s="39"/>
      <c r="X63" s="39"/>
      <c r="Y63" s="39"/>
    </row>
    <row customFormat="1" r="64" s="7" spans="3:29">
      <c r="L64" s="39"/>
      <c r="R64" s="39"/>
      <c r="S64" s="39"/>
      <c r="T64" s="39"/>
      <c r="U64" s="39"/>
      <c r="V64" s="39"/>
      <c r="W64" s="39"/>
      <c r="X64" s="39"/>
      <c r="Y64" s="39"/>
    </row>
    <row customFormat="1" r="65" s="7" spans="4:25">
      <c r="L65" s="39"/>
      <c r="O65" s="14"/>
      <c r="R65" s="39"/>
      <c r="S65" s="39"/>
      <c r="T65" s="39"/>
      <c r="U65" s="39"/>
      <c r="V65" s="39"/>
      <c r="W65" s="39"/>
      <c r="X65" s="39"/>
      <c r="Y65" s="39"/>
    </row>
    <row customFormat="1" r="66" s="7" spans="4:25">
      <c r="L66" s="39"/>
      <c r="O66" s="14"/>
      <c r="R66" s="39"/>
      <c r="S66" s="39"/>
      <c r="T66" s="39"/>
      <c r="U66" s="39"/>
      <c r="V66" s="39"/>
      <c r="W66" s="39"/>
      <c r="X66" s="39"/>
      <c r="Y66" s="39"/>
    </row>
    <row customFormat="1" r="67" s="7" spans="4:25"/>
    <row customFormat="1" r="68" s="7" spans="4:25"/>
    <row customFormat="1" r="69" s="7" spans="4:25"/>
    <row customFormat="1" r="70" s="7" spans="4:25"/>
    <row customFormat="1" r="71" s="7" spans="4:25"/>
    <row customFormat="1" r="72" s="7" spans="4:25">
      <c r="D72" s="11" t="s">
        <v>0</v>
      </c>
      <c r="E72" s="12">
        <v>14.929826</v>
      </c>
    </row>
    <row customFormat="1" r="73" s="7" spans="4:25">
      <c r="D73" s="11" t="s">
        <v>1</v>
      </c>
      <c r="E73" s="12">
        <v>15.876887999999999</v>
      </c>
    </row>
    <row customFormat="1" r="74" s="7" spans="4:25">
      <c r="D74" s="11" t="s">
        <v>2</v>
      </c>
      <c r="E74" s="12">
        <v>14.848513000000001</v>
      </c>
    </row>
    <row customFormat="1" r="75" s="7" spans="4:25">
      <c r="D75" s="11" t="s">
        <v>3</v>
      </c>
      <c r="E75" s="12">
        <v>15.441121000000001</v>
      </c>
    </row>
    <row customFormat="1" r="76" s="7" spans="4:25">
      <c r="D76" s="11" t="s">
        <v>4</v>
      </c>
      <c r="E76" s="12">
        <v>15.084877000000001</v>
      </c>
    </row>
    <row customFormat="1" r="77" s="7" spans="4:25">
      <c r="D77" s="11" t="s">
        <v>5</v>
      </c>
      <c r="E77" s="12">
        <v>14.024747</v>
      </c>
      <c r="F77" s="12"/>
    </row>
    <row customFormat="1" r="78" s="7" spans="4:25">
      <c r="D78" s="11" t="s">
        <v>6</v>
      </c>
      <c r="E78" s="12">
        <v>13.812867000000001</v>
      </c>
      <c r="F78" s="12"/>
    </row>
    <row customFormat="1" r="79" s="7" spans="4:25">
      <c r="D79" s="11" t="s">
        <v>7</v>
      </c>
      <c r="E79" s="12">
        <v>14.226321</v>
      </c>
      <c r="F79" s="12"/>
    </row>
    <row customFormat="1" r="80" s="7" spans="4:25">
      <c r="D80" s="11" t="s">
        <v>8</v>
      </c>
      <c r="E80" s="12">
        <v>13.537929</v>
      </c>
      <c r="F80" s="12"/>
    </row>
    <row customFormat="1" r="81" s="7" spans="1:21">
      <c r="D81" s="11" t="s">
        <v>9</v>
      </c>
      <c r="E81" s="12">
        <v>9.8102389999999993</v>
      </c>
      <c r="F81" s="12"/>
      <c r="O81"/>
      <c r="P81"/>
      <c r="Q81"/>
      <c r="R81"/>
    </row>
    <row customFormat="1" r="82" s="7" spans="1:21">
      <c r="D82" s="11" t="s">
        <v>10</v>
      </c>
      <c r="E82" s="12">
        <v>10.712102</v>
      </c>
      <c r="F82" s="12"/>
      <c r="O82"/>
      <c r="P82"/>
      <c r="Q82"/>
      <c r="R82"/>
    </row>
    <row customFormat="1" r="83" s="7" spans="1:21">
      <c r="D83" s="11" t="s">
        <v>11</v>
      </c>
      <c r="E83" s="12">
        <v>11.195688000000001</v>
      </c>
      <c r="F83" s="12"/>
      <c r="O83"/>
      <c r="P83"/>
      <c r="Q83"/>
      <c r="R83"/>
    </row>
    <row customFormat="1" r="84" s="7" spans="1:21">
      <c r="D84" s="11">
        <v>1989</v>
      </c>
      <c r="E84" s="12">
        <v>12.502338</v>
      </c>
      <c r="F84" s="12"/>
      <c r="O84"/>
      <c r="P84"/>
      <c r="Q84"/>
      <c r="R84"/>
    </row>
    <row customFormat="1" r="85" s="7" spans="1:21">
      <c r="D85" s="13">
        <v>1990</v>
      </c>
      <c r="E85" s="12">
        <v>12.157226</v>
      </c>
      <c r="F85" s="12"/>
      <c r="O85"/>
      <c r="P85"/>
      <c r="Q85"/>
      <c r="R85"/>
    </row>
    <row customFormat="1" r="86" s="7" spans="1:21">
      <c r="D86" s="14">
        <v>1991</v>
      </c>
      <c r="E86" s="12">
        <v>12.232032999999999</v>
      </c>
      <c r="F86" s="12"/>
      <c r="O86"/>
      <c r="P86"/>
      <c r="Q86"/>
      <c r="R86"/>
    </row>
    <row customFormat="1" r="87" s="7" spans="1:21">
      <c r="D87" s="14">
        <v>1992</v>
      </c>
      <c r="E87" s="7">
        <v>11.4</v>
      </c>
      <c r="O87"/>
      <c r="P87"/>
      <c r="Q87"/>
      <c r="R87"/>
    </row>
    <row customFormat="1" r="88" s="7" spans="1:21">
      <c r="D88" s="14">
        <v>1993</v>
      </c>
      <c r="E88" s="7">
        <v>9.8000000000000007</v>
      </c>
      <c r="O88"/>
      <c r="P88"/>
      <c r="Q88"/>
      <c r="R88"/>
    </row>
    <row customFormat="1" r="89" s="7" spans="1:21">
      <c r="D89" s="14">
        <v>1994</v>
      </c>
      <c r="E89" s="7">
        <v>11.4</v>
      </c>
      <c r="O89"/>
      <c r="P89"/>
      <c r="Q89"/>
      <c r="R89"/>
    </row>
    <row customFormat="1" r="90" s="7" spans="1:21">
      <c r="D90" s="14">
        <v>1995</v>
      </c>
      <c r="E90" s="7">
        <v>12.2</v>
      </c>
      <c r="O90"/>
      <c r="P90"/>
      <c r="Q90"/>
      <c r="R90"/>
    </row>
    <row customFormat="1" r="91" s="7" spans="1:21">
      <c r="A91"/>
      <c r="B91"/>
      <c r="D91" s="14">
        <v>1996</v>
      </c>
      <c r="E91" s="12">
        <v>12.982936</v>
      </c>
      <c r="O91"/>
      <c r="P91"/>
      <c r="Q91"/>
      <c r="R91"/>
    </row>
    <row customFormat="1" r="92" s="7" spans="1:21">
      <c r="A92"/>
      <c r="B92"/>
      <c r="D92" s="7">
        <v>1997</v>
      </c>
      <c r="E92" s="12">
        <v>13.119617999999999</v>
      </c>
      <c r="O92"/>
      <c r="P92"/>
      <c r="Q92"/>
      <c r="R92"/>
    </row>
    <row customFormat="1" r="93" s="7" spans="1:21">
      <c r="A93"/>
      <c r="B93"/>
      <c r="D93" s="7">
        <v>1998</v>
      </c>
      <c r="E93" s="12">
        <v>14.396053</v>
      </c>
      <c r="N93"/>
      <c r="O93"/>
      <c r="P93"/>
      <c r="Q93"/>
      <c r="R93"/>
      <c r="S93"/>
      <c r="T93"/>
    </row>
    <row customFormat="1" r="94" s="7" spans="1:21">
      <c r="A94"/>
      <c r="B94"/>
      <c r="D94" s="7">
        <v>1999</v>
      </c>
      <c r="E94" s="12">
        <v>15.100027000000001</v>
      </c>
      <c r="N94"/>
      <c r="O94"/>
      <c r="P94"/>
      <c r="Q94"/>
      <c r="R94"/>
      <c r="S94"/>
      <c r="T94"/>
    </row>
    <row customFormat="1" r="95" s="7" spans="1:21">
      <c r="A95"/>
      <c r="B95"/>
      <c r="C95"/>
      <c r="D95" s="7">
        <v>2000</v>
      </c>
      <c r="E95" s="12">
        <v>14.488733</v>
      </c>
      <c r="G95"/>
      <c r="H95"/>
      <c r="I95"/>
      <c r="N95"/>
      <c r="O95"/>
      <c r="P95"/>
      <c r="Q95"/>
      <c r="R95"/>
      <c r="S95"/>
      <c r="T95"/>
      <c r="U95"/>
    </row>
    <row customFormat="1" r="96" s="7" spans="1:21">
      <c r="A96"/>
      <c r="B96"/>
      <c r="C96"/>
      <c r="D96" s="7">
        <v>2001</v>
      </c>
      <c r="E96" s="12">
        <v>13.76525</v>
      </c>
      <c r="F96"/>
      <c r="G96"/>
      <c r="H96"/>
      <c r="I96"/>
      <c r="N96"/>
      <c r="O96"/>
      <c r="P96"/>
      <c r="Q96"/>
      <c r="R96"/>
      <c r="S96"/>
      <c r="T96"/>
      <c r="U96"/>
    </row>
    <row customFormat="1" r="97" s="7" spans="1:21">
      <c r="A97"/>
      <c r="B97"/>
      <c r="C97"/>
      <c r="D97" s="7">
        <v>2002</v>
      </c>
      <c r="E97" s="12">
        <v>14.505061</v>
      </c>
      <c r="F97"/>
      <c r="G97"/>
      <c r="H97"/>
      <c r="I97"/>
      <c r="N97"/>
      <c r="O97"/>
      <c r="P97"/>
      <c r="Q97"/>
      <c r="R97"/>
      <c r="S97"/>
      <c r="T97"/>
      <c r="U97"/>
    </row>
    <row customFormat="1" r="98" s="7" spans="1:21">
      <c r="A98"/>
      <c r="B98"/>
      <c r="C98"/>
      <c r="D98" s="7">
        <v>2003</v>
      </c>
      <c r="E98" s="12">
        <v>14.209384</v>
      </c>
      <c r="F98"/>
      <c r="G98"/>
      <c r="H98"/>
      <c r="I98"/>
      <c r="N98"/>
      <c r="O98"/>
      <c r="P98"/>
      <c r="Q98"/>
      <c r="R98"/>
      <c r="S98"/>
      <c r="T98"/>
      <c r="U98"/>
    </row>
    <row customFormat="1" r="99" s="7" spans="1:21">
      <c r="A99"/>
      <c r="B99"/>
      <c r="C99"/>
      <c r="D99" s="7">
        <v>2004</v>
      </c>
      <c r="E99" s="12">
        <v>14.085172999999999</v>
      </c>
      <c r="F99"/>
      <c r="G99"/>
      <c r="H99"/>
      <c r="I99"/>
      <c r="N99"/>
      <c r="O99"/>
      <c r="P99"/>
      <c r="Q99"/>
      <c r="R99"/>
      <c r="S99"/>
      <c r="T99"/>
      <c r="U99"/>
    </row>
    <row customFormat="1" r="100" s="7" spans="1:21">
      <c r="A100"/>
      <c r="B100"/>
      <c r="C100"/>
      <c r="D100" s="7">
        <v>2005</v>
      </c>
      <c r="E100" s="12">
        <v>13.6</v>
      </c>
      <c r="F100"/>
      <c r="G100"/>
      <c r="H100"/>
      <c r="I100"/>
      <c r="N100"/>
      <c r="O100"/>
      <c r="P100"/>
      <c r="Q100"/>
      <c r="R100"/>
      <c r="S100"/>
      <c r="T100"/>
      <c r="U100"/>
    </row>
    <row customFormat="1" r="101" s="7" spans="1:21">
      <c r="A101"/>
      <c r="B101"/>
      <c r="C101"/>
      <c r="D101"/>
      <c r="E101"/>
      <c r="F101"/>
      <c r="G101"/>
      <c r="H101"/>
      <c r="I101"/>
      <c r="N101"/>
      <c r="O101"/>
      <c r="P101"/>
      <c r="Q101"/>
      <c r="R101"/>
      <c r="S101"/>
      <c r="T101"/>
      <c r="U101"/>
    </row>
    <row customFormat="1" r="102" s="7" spans="1:21">
      <c r="A102"/>
      <c r="B102"/>
      <c r="C102"/>
      <c r="D102"/>
      <c r="E102"/>
      <c r="F102"/>
      <c r="G102"/>
      <c r="H102"/>
      <c r="I102"/>
      <c r="J102"/>
      <c r="N102"/>
      <c r="O102"/>
      <c r="P102"/>
      <c r="Q102"/>
      <c r="R102"/>
      <c r="S102"/>
      <c r="T102"/>
      <c r="U102"/>
    </row>
    <row customFormat="1" r="103" s="7" spans="1:21">
      <c r="A103"/>
      <c r="B103"/>
      <c r="C103"/>
      <c r="D103"/>
      <c r="E103"/>
      <c r="F103"/>
      <c r="G103"/>
      <c r="H103"/>
      <c r="I103"/>
      <c r="J103"/>
      <c r="N103"/>
      <c r="O103"/>
      <c r="P103"/>
      <c r="Q103"/>
      <c r="R103"/>
      <c r="S103"/>
      <c r="T103"/>
      <c r="U103"/>
    </row>
    <row customFormat="1" r="104" s="7" spans="1:21">
      <c r="A104"/>
      <c r="B104"/>
      <c r="C104"/>
      <c r="D104"/>
      <c r="E104"/>
      <c r="F104"/>
      <c r="G104"/>
      <c r="H104"/>
      <c r="I104"/>
      <c r="J104"/>
      <c r="N104"/>
      <c r="O104"/>
      <c r="P104"/>
      <c r="Q104"/>
      <c r="R104"/>
      <c r="S104"/>
      <c r="T104"/>
      <c r="U104"/>
    </row>
  </sheetData>
  <mergeCells count="8">
    <mergeCell ref="C45:I45"/>
    <mergeCell ref="C44:M44"/>
    <mergeCell ref="O6:W6"/>
    <mergeCell ref="O2:W2"/>
    <mergeCell ref="C40:H40"/>
    <mergeCell ref="A1:L1"/>
    <mergeCell ref="C39:E39"/>
    <mergeCell ref="A2:J2"/>
  </mergeCells>
  <phoneticPr fontId="0" type="noConversion"/>
  <pageMargins bottom="1" footer="0.25" header="0.5" left="0.5" right="0.5" top="0.7"/>
  <pageSetup cellComments="atEnd" orientation="portrait" r:id="rId1"/>
  <headerFooter>
    <oddFooter><![CDATA[&L&8Source: Legislative Services Agency
LSA Staff Contact:  Robin Madison (515.281.5270) &Urobin.madison@legis.iowa.gov &U
&C&G
&R&G]]></oddFooter>
  </headerFooter>
  <drawing r:id="rId2"/>
  <legacyDrawingHF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Y110"/>
  <sheetViews>
    <sheetView workbookViewId="0">
      <pane activePane="bottomLeft" state="frozen" topLeftCell="A2" ySplit="1"/>
      <selection activeCell="F18" pane="bottomLeft" sqref="F18"/>
    </sheetView>
  </sheetViews>
  <sheetFormatPr customHeight="1" defaultColWidth="9.125" defaultRowHeight="12"/>
  <cols>
    <col min="1" max="1" customWidth="true" style="80" width="9.0" collapsed="false"/>
    <col min="2" max="2" bestFit="true" customWidth="true" style="76" width="12.375" collapsed="false"/>
    <col min="3" max="3" bestFit="true" customWidth="true" style="76" width="11.0" collapsed="false"/>
    <col min="4" max="4" bestFit="true" customWidth="true" style="73" width="14.25" collapsed="false"/>
    <col min="5" max="16384" style="73" width="9.125" collapsed="false"/>
  </cols>
  <sheetData>
    <row customHeight="1" ht="12" r="1" spans="1:24">
      <c r="A1" s="81" t="s">
        <v>24</v>
      </c>
      <c r="B1" s="72" t="s">
        <v>12</v>
      </c>
      <c r="C1" s="72" t="s">
        <v>13</v>
      </c>
      <c r="D1" s="55" t="s">
        <v>25</v>
      </c>
    </row>
    <row customHeight="1" ht="12" r="2" spans="1:24">
      <c r="A2" s="58">
        <v>2001</v>
      </c>
      <c r="B2" s="74">
        <v>48830075</v>
      </c>
      <c r="C2" s="74">
        <v>1165325</v>
      </c>
      <c r="D2" s="75">
        <v>2.4E-2</v>
      </c>
      <c r="G2" s="76"/>
    </row>
    <row customHeight="1" ht="12" r="3" spans="1:24">
      <c r="A3" s="58">
        <v>2002</v>
      </c>
      <c r="B3" s="74">
        <v>47155382</v>
      </c>
      <c r="C3" s="74">
        <f>IF(B3&gt;0,SUM(B3-B2),"")</f>
        <v>-1674693</v>
      </c>
      <c r="D3" s="75">
        <f>IF(C2&lt;&gt;0,(C3/B2),"")</f>
        <v>-3.4296342981246702E-2</v>
      </c>
    </row>
    <row customHeight="1" ht="12" r="4" spans="1:24">
      <c r="A4" s="58">
        <v>2003</v>
      </c>
      <c r="B4" s="74">
        <v>46117964</v>
      </c>
      <c r="C4" s="74">
        <f ref="C4:C67" si="0" t="shared">IF(B4&gt;0,SUM(B4-B3),"")</f>
        <v>-1037418</v>
      </c>
      <c r="D4" s="75">
        <f ref="D4:D16" si="1" t="shared">IF(C3&lt;&gt;0,(C4/B3),"")</f>
        <v>-2.1999991432579212E-2</v>
      </c>
      <c r="I4" s="82"/>
      <c r="K4" s="83"/>
      <c r="M4" s="83"/>
      <c r="O4" s="83"/>
    </row>
    <row customHeight="1" ht="12" r="5" spans="1:24">
      <c r="A5" s="58">
        <v>2004</v>
      </c>
      <c r="B5" s="74">
        <v>45200787</v>
      </c>
      <c r="C5" s="74">
        <f si="0" t="shared"/>
        <v>-917177</v>
      </c>
      <c r="D5" s="75">
        <f si="1" t="shared"/>
        <v>-1.9887629904910806E-2</v>
      </c>
      <c r="I5" s="52"/>
      <c r="J5" s="52"/>
      <c r="K5" s="84"/>
      <c r="L5" s="52"/>
      <c r="M5" s="85"/>
      <c r="N5" s="52"/>
      <c r="O5" s="86"/>
    </row>
    <row customFormat="1" customHeight="1" ht="12" r="6" s="77" spans="1:24">
      <c r="A6" s="58">
        <v>2005</v>
      </c>
      <c r="B6" s="74">
        <v>47157515</v>
      </c>
      <c r="C6" s="74">
        <f si="0" t="shared"/>
        <v>1956728</v>
      </c>
      <c r="D6" s="75">
        <f si="1" t="shared"/>
        <v>4.3289688739269076E-2</v>
      </c>
      <c r="G6" s="73"/>
      <c r="H6" s="73"/>
      <c r="I6" s="52"/>
      <c r="J6" s="52"/>
      <c r="K6" s="84"/>
      <c r="L6" s="52"/>
      <c r="M6" s="85"/>
      <c r="N6" s="52"/>
      <c r="O6" s="86"/>
      <c r="P6" s="73"/>
      <c r="Q6" s="73"/>
      <c r="R6" s="73"/>
      <c r="S6" s="73"/>
      <c r="T6" s="73"/>
      <c r="U6" s="73"/>
      <c r="V6" s="73"/>
      <c r="W6" s="73"/>
      <c r="X6" s="73"/>
    </row>
    <row customFormat="1" customHeight="1" ht="12" r="7" s="77" spans="1:24">
      <c r="A7" s="58">
        <v>2006</v>
      </c>
      <c r="B7" s="78">
        <v>49673575</v>
      </c>
      <c r="C7" s="74">
        <f si="0" t="shared"/>
        <v>2516060</v>
      </c>
      <c r="D7" s="75">
        <f si="1" t="shared"/>
        <v>5.3354380526624438E-2</v>
      </c>
      <c r="G7" s="73"/>
      <c r="H7" s="73"/>
      <c r="I7" s="52"/>
      <c r="J7" s="52"/>
      <c r="K7" s="84"/>
      <c r="L7" s="52"/>
      <c r="M7" s="85"/>
      <c r="N7" s="52"/>
      <c r="O7" s="86"/>
      <c r="P7" s="73"/>
      <c r="Q7" s="73"/>
      <c r="R7" s="73"/>
      <c r="S7" s="73"/>
      <c r="T7" s="73"/>
      <c r="U7" s="73"/>
      <c r="V7" s="73"/>
      <c r="W7" s="73"/>
      <c r="X7" s="73"/>
    </row>
    <row customHeight="1" ht="12" r="8" spans="1:24">
      <c r="A8" s="58">
        <v>2007</v>
      </c>
      <c r="B8" s="78">
        <v>51673576</v>
      </c>
      <c r="C8" s="74">
        <f si="0" t="shared"/>
        <v>2000001</v>
      </c>
      <c r="D8" s="75">
        <f si="1" t="shared"/>
        <v>4.026287618718806E-2</v>
      </c>
      <c r="G8" s="77"/>
      <c r="K8" s="87"/>
      <c r="M8" s="88"/>
      <c r="O8" s="79"/>
      <c r="Q8" s="77"/>
      <c r="R8" s="77"/>
      <c r="S8" s="77"/>
      <c r="T8" s="77"/>
      <c r="U8" s="54"/>
      <c r="V8" s="77"/>
      <c r="W8" s="77"/>
      <c r="X8" s="77"/>
    </row>
    <row customHeight="1" ht="12" r="9" spans="1:24">
      <c r="A9" s="58">
        <v>2008</v>
      </c>
      <c r="B9" s="78">
        <v>53748576</v>
      </c>
      <c r="C9" s="74">
        <f si="0" t="shared"/>
        <v>2075000</v>
      </c>
      <c r="D9" s="75">
        <f si="1" t="shared"/>
        <v>4.0155920310218127E-2</v>
      </c>
      <c r="G9" s="77"/>
      <c r="K9" s="87"/>
      <c r="M9" s="88"/>
      <c r="O9" s="79"/>
      <c r="Q9" s="77"/>
      <c r="R9" s="77"/>
      <c r="S9" s="77"/>
      <c r="T9" s="77"/>
      <c r="U9" s="77"/>
      <c r="V9" s="77"/>
      <c r="W9" s="77"/>
      <c r="X9" s="77"/>
    </row>
    <row customHeight="1" ht="12" r="10" spans="1:24">
      <c r="A10" s="58">
        <v>2009</v>
      </c>
      <c r="B10" s="78">
        <v>54764597</v>
      </c>
      <c r="C10" s="74">
        <f si="0" t="shared"/>
        <v>1016021</v>
      </c>
      <c r="D10" s="75">
        <f si="1" t="shared"/>
        <v>1.8903217082439541E-2</v>
      </c>
      <c r="E10" s="79"/>
      <c r="G10" s="77"/>
      <c r="K10" s="87"/>
      <c r="M10" s="88"/>
      <c r="O10" s="79"/>
      <c r="Q10" s="77"/>
      <c r="R10" s="77"/>
      <c r="S10" s="77"/>
      <c r="T10" s="77"/>
      <c r="U10" s="77"/>
      <c r="V10" s="77"/>
      <c r="W10" s="77"/>
      <c r="X10" s="77"/>
    </row>
    <row customHeight="1" ht="12" r="11" spans="1:24">
      <c r="A11" s="58">
        <v>2010</v>
      </c>
      <c r="B11" s="78">
        <v>46981467</v>
      </c>
      <c r="C11" s="74">
        <f si="0" t="shared"/>
        <v>-7783130</v>
      </c>
      <c r="D11" s="75">
        <f si="1" t="shared"/>
        <v>-0.14211973476222239</v>
      </c>
      <c r="G11" s="77"/>
      <c r="I11" s="52"/>
      <c r="J11" s="52"/>
      <c r="K11" s="52"/>
      <c r="L11" s="52"/>
      <c r="M11" s="52"/>
      <c r="N11" s="52"/>
      <c r="O11" s="52"/>
      <c r="Q11" s="77"/>
      <c r="R11" s="77"/>
      <c r="S11" s="77"/>
      <c r="T11" s="77"/>
      <c r="U11" s="77"/>
      <c r="V11" s="77"/>
      <c r="W11" s="77"/>
      <c r="X11" s="77"/>
    </row>
    <row customHeight="1" ht="12" r="12" spans="1:24">
      <c r="A12" s="58">
        <v>2011</v>
      </c>
      <c r="B12" s="78">
        <v>48663935</v>
      </c>
      <c r="C12" s="74">
        <f si="0" t="shared"/>
        <v>1682468</v>
      </c>
      <c r="D12" s="75">
        <f si="1" t="shared"/>
        <v>3.5811312575658824E-2</v>
      </c>
      <c r="G12" s="77"/>
      <c r="I12" s="52"/>
      <c r="J12" s="52"/>
      <c r="K12" s="52"/>
      <c r="L12" s="52"/>
      <c r="M12" s="52"/>
      <c r="N12" s="52"/>
      <c r="O12" s="52"/>
      <c r="Q12" s="77"/>
      <c r="R12" s="77"/>
      <c r="S12" s="77"/>
      <c r="T12" s="77"/>
      <c r="U12" s="77"/>
      <c r="V12" s="77"/>
      <c r="W12" s="77"/>
      <c r="X12" s="77"/>
    </row>
    <row customHeight="1" ht="12" r="13" spans="1:24">
      <c r="A13" s="58">
        <v>2012</v>
      </c>
      <c r="B13" s="78">
        <v>47513448</v>
      </c>
      <c r="C13" s="74">
        <f si="0" t="shared"/>
        <v>-1150487</v>
      </c>
      <c r="D13" s="75">
        <f si="1" t="shared"/>
        <v>-2.3641470834612942E-2</v>
      </c>
      <c r="G13" s="77"/>
      <c r="I13" s="52"/>
      <c r="J13" s="52"/>
      <c r="K13" s="52"/>
      <c r="L13" s="52"/>
      <c r="M13" s="52"/>
      <c r="N13" s="52"/>
      <c r="O13" s="52"/>
      <c r="Q13" s="77"/>
      <c r="R13" s="77"/>
      <c r="S13" s="77"/>
      <c r="T13" s="77"/>
      <c r="U13" s="77"/>
      <c r="V13" s="77"/>
      <c r="W13" s="77"/>
      <c r="X13" s="77"/>
    </row>
    <row customHeight="1" ht="12" r="14" spans="1:24">
      <c r="A14" s="58">
        <v>2013</v>
      </c>
      <c r="B14" s="78">
        <v>48013448</v>
      </c>
      <c r="C14" s="74">
        <f si="0" t="shared"/>
        <v>500000</v>
      </c>
      <c r="D14" s="75">
        <f si="1" t="shared"/>
        <v>1.0523336466762E-2</v>
      </c>
      <c r="G14" s="77"/>
      <c r="I14" s="52"/>
      <c r="J14" s="52"/>
      <c r="K14" s="52"/>
      <c r="L14" s="52"/>
      <c r="M14" s="52"/>
      <c r="N14" s="52"/>
      <c r="O14" s="52"/>
      <c r="Q14" s="77"/>
      <c r="R14" s="77"/>
      <c r="S14" s="77"/>
      <c r="T14" s="77"/>
      <c r="U14" s="77"/>
      <c r="V14" s="77"/>
      <c r="W14" s="77"/>
      <c r="X14" s="77"/>
    </row>
    <row customHeight="1" ht="12" r="15" spans="1:24">
      <c r="A15" s="58">
        <v>2014</v>
      </c>
      <c r="B15" s="78">
        <v>49513448</v>
      </c>
      <c r="C15" s="74">
        <f si="0" t="shared"/>
        <v>1500000</v>
      </c>
      <c r="D15" s="75">
        <f si="1" t="shared"/>
        <v>3.124124724389717E-2</v>
      </c>
      <c r="G15" s="77"/>
      <c r="I15" s="52"/>
      <c r="J15" s="52"/>
      <c r="K15" s="52"/>
      <c r="L15" s="52"/>
      <c r="M15" s="52"/>
      <c r="N15" s="52"/>
      <c r="O15" s="52"/>
      <c r="Q15" s="77"/>
      <c r="R15" s="77"/>
      <c r="S15" s="77"/>
      <c r="T15" s="77"/>
      <c r="U15" s="77"/>
      <c r="V15" s="77"/>
      <c r="W15" s="77"/>
      <c r="X15" s="77"/>
    </row>
    <row customHeight="1" ht="12" r="16" spans="1:24">
      <c r="A16" s="58">
        <v>2015</v>
      </c>
      <c r="B16" s="78">
        <v>50388448</v>
      </c>
      <c r="C16" s="74">
        <f si="0" t="shared"/>
        <v>875000</v>
      </c>
      <c r="D16" s="75">
        <f si="1" t="shared"/>
        <v>1.7671966613999494E-2</v>
      </c>
      <c r="G16" s="77"/>
      <c r="I16" s="52"/>
      <c r="J16" s="52"/>
      <c r="K16" s="52"/>
      <c r="L16" s="52"/>
      <c r="M16" s="52"/>
      <c r="N16" s="52"/>
      <c r="O16" s="52"/>
      <c r="Q16" s="77"/>
      <c r="R16" s="77"/>
      <c r="S16" s="77"/>
      <c r="T16" s="77"/>
      <c r="U16" s="77"/>
      <c r="V16" s="77"/>
      <c r="W16" s="77"/>
      <c r="X16" s="77"/>
    </row>
    <row customHeight="1" ht="12" r="17" spans="1:24">
      <c r="A17" s="58">
        <v>2016</v>
      </c>
      <c r="B17" s="78">
        <f>48413448+1975000</f>
        <v>50388448</v>
      </c>
      <c r="C17" s="74">
        <f si="0" t="shared"/>
        <v>0</v>
      </c>
      <c r="D17" s="75">
        <f>IF(C16&lt;&gt;0,(C17/B16),"")</f>
        <v>0</v>
      </c>
      <c r="G17" s="77"/>
      <c r="I17" s="52"/>
      <c r="J17" s="52"/>
      <c r="K17" s="52"/>
      <c r="L17" s="52"/>
      <c r="M17" s="52"/>
      <c r="N17" s="52"/>
      <c r="O17" s="52"/>
      <c r="Q17" s="77"/>
      <c r="R17" s="77"/>
      <c r="S17" s="77"/>
      <c r="T17" s="77"/>
      <c r="U17" s="77"/>
      <c r="V17" s="77"/>
      <c r="W17" s="77"/>
      <c r="X17" s="77"/>
    </row>
    <row customHeight="1" ht="12" r="18" spans="1:24">
      <c r="A18" s="80">
        <v>2017</v>
      </c>
      <c r="B18" s="76">
        <f>48939681+1975000</f>
        <v>50914681</v>
      </c>
      <c r="C18" s="74">
        <f si="0" t="shared"/>
        <v>526233</v>
      </c>
      <c r="D18" s="75">
        <f>IF(B17&lt;&gt;-1,(C18/B17),"")</f>
        <v>1.0443524674544451E-2</v>
      </c>
      <c r="F18" s="89">
        <f>1975000/B18</f>
        <v>3.8790383465232746E-2</v>
      </c>
    </row>
    <row customHeight="1" ht="12" r="19" spans="1:24">
      <c r="A19" s="80">
        <v>2018</v>
      </c>
      <c r="B19" s="76">
        <f>46630951+1500000</f>
        <v>48130951</v>
      </c>
      <c r="C19" s="74">
        <f si="0" t="shared"/>
        <v>-2783730</v>
      </c>
      <c r="D19" s="75">
        <f>IF(B18&lt;&gt;-1,(C19/B18),"")</f>
        <v>-5.4674407171479679E-2</v>
      </c>
    </row>
    <row customHeight="1" ht="12" r="20" spans="1:24">
      <c r="A20" s="80">
        <v>2019</v>
      </c>
      <c r="B20" s="76">
        <f>46630951+376220</f>
        <v>47007171</v>
      </c>
      <c r="C20" s="74">
        <f si="0" t="shared"/>
        <v>-1123780</v>
      </c>
      <c r="D20" s="75">
        <f ref="D20:D82" si="2" t="shared">IF(B19&lt;&gt;-1,(C20/B19),"")</f>
        <v>-2.3348385532627434E-2</v>
      </c>
    </row>
    <row customHeight="1" ht="12" r="21" spans="1:24">
      <c r="C21" s="74" t="str">
        <f si="0" t="shared"/>
        <v/>
      </c>
      <c r="D21" s="75" t="e">
        <f si="2" t="shared"/>
        <v>#VALUE!</v>
      </c>
    </row>
    <row customHeight="1" ht="12" r="22" spans="1:24">
      <c r="C22" s="74" t="str">
        <f si="0" t="shared"/>
        <v/>
      </c>
      <c r="D22" s="75" t="e">
        <f si="2" t="shared"/>
        <v>#VALUE!</v>
      </c>
    </row>
    <row customHeight="1" ht="12" r="23" spans="1:24">
      <c r="C23" s="74" t="str">
        <f si="0" t="shared"/>
        <v/>
      </c>
      <c r="D23" s="75" t="e">
        <f si="2" t="shared"/>
        <v>#VALUE!</v>
      </c>
    </row>
    <row customHeight="1" ht="12" r="24" spans="1:24">
      <c r="C24" s="74" t="str">
        <f si="0" t="shared"/>
        <v/>
      </c>
      <c r="D24" s="75" t="e">
        <f si="2" t="shared"/>
        <v>#VALUE!</v>
      </c>
    </row>
    <row customHeight="1" ht="12" r="25" spans="1:24">
      <c r="C25" s="74" t="str">
        <f si="0" t="shared"/>
        <v/>
      </c>
      <c r="D25" s="75" t="e">
        <f si="2" t="shared"/>
        <v>#VALUE!</v>
      </c>
    </row>
    <row customHeight="1" ht="12" r="26" spans="1:24">
      <c r="C26" s="74" t="str">
        <f si="0" t="shared"/>
        <v/>
      </c>
      <c r="D26" s="75" t="e">
        <f si="2" t="shared"/>
        <v>#VALUE!</v>
      </c>
    </row>
    <row customHeight="1" ht="12" r="27" spans="1:24">
      <c r="C27" s="74" t="str">
        <f si="0" t="shared"/>
        <v/>
      </c>
      <c r="D27" s="75" t="e">
        <f si="2" t="shared"/>
        <v>#VALUE!</v>
      </c>
    </row>
    <row customHeight="1" ht="12" r="28" spans="1:24">
      <c r="C28" s="74" t="str">
        <f si="0" t="shared"/>
        <v/>
      </c>
      <c r="D28" s="75" t="e">
        <f si="2" t="shared"/>
        <v>#VALUE!</v>
      </c>
    </row>
    <row customHeight="1" ht="12" r="29" spans="1:24">
      <c r="C29" s="74" t="str">
        <f si="0" t="shared"/>
        <v/>
      </c>
      <c r="D29" s="75" t="e">
        <f si="2" t="shared"/>
        <v>#VALUE!</v>
      </c>
    </row>
    <row customHeight="1" ht="12" r="30" spans="1:24">
      <c r="C30" s="74" t="str">
        <f si="0" t="shared"/>
        <v/>
      </c>
      <c r="D30" s="75" t="e">
        <f si="2" t="shared"/>
        <v>#VALUE!</v>
      </c>
    </row>
    <row customHeight="1" ht="12" r="31" spans="1:24">
      <c r="C31" s="74" t="str">
        <f si="0" t="shared"/>
        <v/>
      </c>
      <c r="D31" s="75" t="e">
        <f si="2" t="shared"/>
        <v>#VALUE!</v>
      </c>
    </row>
    <row customHeight="1" ht="12" r="32" spans="1:24">
      <c r="C32" s="74" t="str">
        <f si="0" t="shared"/>
        <v/>
      </c>
      <c r="D32" s="75" t="e">
        <f si="2" t="shared"/>
        <v>#VALUE!</v>
      </c>
    </row>
    <row customHeight="1" ht="12" r="33" spans="3:4">
      <c r="C33" s="74" t="str">
        <f si="0" t="shared"/>
        <v/>
      </c>
      <c r="D33" s="75" t="e">
        <f si="2" t="shared"/>
        <v>#VALUE!</v>
      </c>
    </row>
    <row customHeight="1" ht="12" r="34" spans="3:4">
      <c r="C34" s="74" t="str">
        <f si="0" t="shared"/>
        <v/>
      </c>
      <c r="D34" s="75" t="e">
        <f si="2" t="shared"/>
        <v>#VALUE!</v>
      </c>
    </row>
    <row customHeight="1" ht="12" r="35" spans="3:4">
      <c r="C35" s="74" t="str">
        <f si="0" t="shared"/>
        <v/>
      </c>
      <c r="D35" s="75" t="e">
        <f si="2" t="shared"/>
        <v>#VALUE!</v>
      </c>
    </row>
    <row customHeight="1" ht="12" r="36" spans="3:4">
      <c r="C36" s="74" t="str">
        <f si="0" t="shared"/>
        <v/>
      </c>
      <c r="D36" s="75" t="e">
        <f si="2" t="shared"/>
        <v>#VALUE!</v>
      </c>
    </row>
    <row customHeight="1" ht="12" r="37" spans="3:4">
      <c r="C37" s="74" t="str">
        <f si="0" t="shared"/>
        <v/>
      </c>
      <c r="D37" s="75" t="e">
        <f si="2" t="shared"/>
        <v>#VALUE!</v>
      </c>
    </row>
    <row customHeight="1" ht="12" r="38" spans="3:4">
      <c r="C38" s="74" t="str">
        <f si="0" t="shared"/>
        <v/>
      </c>
      <c r="D38" s="75" t="e">
        <f si="2" t="shared"/>
        <v>#VALUE!</v>
      </c>
    </row>
    <row customHeight="1" ht="12" r="39" spans="3:4">
      <c r="C39" s="74" t="str">
        <f si="0" t="shared"/>
        <v/>
      </c>
      <c r="D39" s="75" t="e">
        <f si="2" t="shared"/>
        <v>#VALUE!</v>
      </c>
    </row>
    <row customHeight="1" ht="12" r="40" spans="3:4">
      <c r="C40" s="74" t="str">
        <f si="0" t="shared"/>
        <v/>
      </c>
      <c r="D40" s="75" t="e">
        <f si="2" t="shared"/>
        <v>#VALUE!</v>
      </c>
    </row>
    <row customHeight="1" ht="12" r="41" spans="3:4">
      <c r="C41" s="74" t="str">
        <f si="0" t="shared"/>
        <v/>
      </c>
      <c r="D41" s="75" t="e">
        <f si="2" t="shared"/>
        <v>#VALUE!</v>
      </c>
    </row>
    <row customHeight="1" ht="12" r="42" spans="3:4">
      <c r="C42" s="74" t="str">
        <f si="0" t="shared"/>
        <v/>
      </c>
      <c r="D42" s="75" t="e">
        <f si="2" t="shared"/>
        <v>#VALUE!</v>
      </c>
    </row>
    <row customHeight="1" ht="12" r="43" spans="3:4">
      <c r="C43" s="74" t="str">
        <f si="0" t="shared"/>
        <v/>
      </c>
      <c r="D43" s="75" t="e">
        <f si="2" t="shared"/>
        <v>#VALUE!</v>
      </c>
    </row>
    <row customHeight="1" ht="12" r="44" spans="3:4">
      <c r="C44" s="74" t="str">
        <f si="0" t="shared"/>
        <v/>
      </c>
      <c r="D44" s="75" t="e">
        <f si="2" t="shared"/>
        <v>#VALUE!</v>
      </c>
    </row>
    <row customHeight="1" ht="12" r="45" spans="3:4">
      <c r="C45" s="74" t="str">
        <f si="0" t="shared"/>
        <v/>
      </c>
      <c r="D45" s="75" t="e">
        <f si="2" t="shared"/>
        <v>#VALUE!</v>
      </c>
    </row>
    <row customHeight="1" ht="12" r="46" spans="3:4">
      <c r="C46" s="74" t="str">
        <f si="0" t="shared"/>
        <v/>
      </c>
      <c r="D46" s="75" t="e">
        <f si="2" t="shared"/>
        <v>#VALUE!</v>
      </c>
    </row>
    <row customHeight="1" ht="12" r="47" spans="3:4">
      <c r="C47" s="74" t="str">
        <f si="0" t="shared"/>
        <v/>
      </c>
      <c r="D47" s="75" t="e">
        <f si="2" t="shared"/>
        <v>#VALUE!</v>
      </c>
    </row>
    <row customHeight="1" ht="12" r="48" spans="3:4">
      <c r="C48" s="74" t="str">
        <f si="0" t="shared"/>
        <v/>
      </c>
      <c r="D48" s="75" t="e">
        <f si="2" t="shared"/>
        <v>#VALUE!</v>
      </c>
    </row>
    <row customHeight="1" ht="12" r="49" spans="3:4">
      <c r="C49" s="74" t="str">
        <f si="0" t="shared"/>
        <v/>
      </c>
      <c r="D49" s="75" t="e">
        <f si="2" t="shared"/>
        <v>#VALUE!</v>
      </c>
    </row>
    <row customHeight="1" ht="12" r="50" spans="3:4">
      <c r="C50" s="74" t="str">
        <f si="0" t="shared"/>
        <v/>
      </c>
      <c r="D50" s="75" t="e">
        <f si="2" t="shared"/>
        <v>#VALUE!</v>
      </c>
    </row>
    <row customHeight="1" ht="12" r="51" spans="3:4">
      <c r="C51" s="74" t="str">
        <f si="0" t="shared"/>
        <v/>
      </c>
      <c r="D51" s="75" t="e">
        <f si="2" t="shared"/>
        <v>#VALUE!</v>
      </c>
    </row>
    <row customHeight="1" ht="12" r="52" spans="3:4">
      <c r="C52" s="74" t="str">
        <f si="0" t="shared"/>
        <v/>
      </c>
      <c r="D52" s="75" t="e">
        <f si="2" t="shared"/>
        <v>#VALUE!</v>
      </c>
    </row>
    <row customHeight="1" ht="12" r="53" spans="3:4">
      <c r="C53" s="74" t="str">
        <f si="0" t="shared"/>
        <v/>
      </c>
      <c r="D53" s="75" t="e">
        <f si="2" t="shared"/>
        <v>#VALUE!</v>
      </c>
    </row>
    <row customHeight="1" ht="12" r="54" spans="3:4">
      <c r="C54" s="74" t="str">
        <f si="0" t="shared"/>
        <v/>
      </c>
      <c r="D54" s="75" t="e">
        <f si="2" t="shared"/>
        <v>#VALUE!</v>
      </c>
    </row>
    <row customHeight="1" ht="12" r="55" spans="3:4">
      <c r="C55" s="74" t="str">
        <f si="0" t="shared"/>
        <v/>
      </c>
      <c r="D55" s="75" t="e">
        <f si="2" t="shared"/>
        <v>#VALUE!</v>
      </c>
    </row>
    <row customHeight="1" ht="12" r="56" spans="3:4">
      <c r="C56" s="74" t="str">
        <f si="0" t="shared"/>
        <v/>
      </c>
      <c r="D56" s="75" t="e">
        <f si="2" t="shared"/>
        <v>#VALUE!</v>
      </c>
    </row>
    <row customHeight="1" ht="12" r="57" spans="3:4">
      <c r="C57" s="74" t="str">
        <f si="0" t="shared"/>
        <v/>
      </c>
      <c r="D57" s="75" t="e">
        <f si="2" t="shared"/>
        <v>#VALUE!</v>
      </c>
    </row>
    <row customHeight="1" ht="12" r="58" spans="3:4">
      <c r="C58" s="74" t="str">
        <f si="0" t="shared"/>
        <v/>
      </c>
      <c r="D58" s="75" t="e">
        <f si="2" t="shared"/>
        <v>#VALUE!</v>
      </c>
    </row>
    <row customHeight="1" ht="12" r="59" spans="3:4">
      <c r="C59" s="74" t="str">
        <f si="0" t="shared"/>
        <v/>
      </c>
      <c r="D59" s="75" t="e">
        <f si="2" t="shared"/>
        <v>#VALUE!</v>
      </c>
    </row>
    <row customHeight="1" ht="12" r="60" spans="3:4">
      <c r="C60" s="74" t="str">
        <f si="0" t="shared"/>
        <v/>
      </c>
      <c r="D60" s="75" t="e">
        <f si="2" t="shared"/>
        <v>#VALUE!</v>
      </c>
    </row>
    <row customHeight="1" ht="12" r="61" spans="3:4">
      <c r="C61" s="74" t="str">
        <f si="0" t="shared"/>
        <v/>
      </c>
      <c r="D61" s="75" t="e">
        <f si="2" t="shared"/>
        <v>#VALUE!</v>
      </c>
    </row>
    <row customHeight="1" ht="12" r="62" spans="3:4">
      <c r="C62" s="74" t="str">
        <f si="0" t="shared"/>
        <v/>
      </c>
      <c r="D62" s="75" t="e">
        <f si="2" t="shared"/>
        <v>#VALUE!</v>
      </c>
    </row>
    <row customHeight="1" ht="12" r="63" spans="3:4">
      <c r="C63" s="74" t="str">
        <f si="0" t="shared"/>
        <v/>
      </c>
      <c r="D63" s="75" t="e">
        <f si="2" t="shared"/>
        <v>#VALUE!</v>
      </c>
    </row>
    <row customHeight="1" ht="12" r="64" spans="3:4">
      <c r="C64" s="74" t="str">
        <f si="0" t="shared"/>
        <v/>
      </c>
      <c r="D64" s="75" t="e">
        <f si="2" t="shared"/>
        <v>#VALUE!</v>
      </c>
    </row>
    <row customHeight="1" ht="12" r="65" spans="3:4">
      <c r="C65" s="74" t="str">
        <f si="0" t="shared"/>
        <v/>
      </c>
      <c r="D65" s="75" t="e">
        <f si="2" t="shared"/>
        <v>#VALUE!</v>
      </c>
    </row>
    <row customHeight="1" ht="12" r="66" spans="3:4">
      <c r="C66" s="74" t="str">
        <f si="0" t="shared"/>
        <v/>
      </c>
      <c r="D66" s="75" t="e">
        <f si="2" t="shared"/>
        <v>#VALUE!</v>
      </c>
    </row>
    <row customHeight="1" ht="12" r="67" spans="3:4">
      <c r="C67" s="74" t="str">
        <f si="0" t="shared"/>
        <v/>
      </c>
      <c r="D67" s="75" t="e">
        <f si="2" t="shared"/>
        <v>#VALUE!</v>
      </c>
    </row>
    <row customHeight="1" ht="12" r="68" spans="3:4">
      <c r="C68" s="74" t="str">
        <f ref="C68:C108" si="3" t="shared">IF(B68&gt;0,SUM(B68-B67),"")</f>
        <v/>
      </c>
      <c r="D68" s="75" t="e">
        <f si="2" t="shared"/>
        <v>#VALUE!</v>
      </c>
    </row>
    <row customHeight="1" ht="12" r="69" spans="3:4">
      <c r="C69" s="74" t="str">
        <f si="3" t="shared"/>
        <v/>
      </c>
      <c r="D69" s="75" t="e">
        <f si="2" t="shared"/>
        <v>#VALUE!</v>
      </c>
    </row>
    <row customHeight="1" ht="12" r="70" spans="3:4">
      <c r="C70" s="74" t="str">
        <f si="3" t="shared"/>
        <v/>
      </c>
      <c r="D70" s="75" t="e">
        <f si="2" t="shared"/>
        <v>#VALUE!</v>
      </c>
    </row>
    <row customHeight="1" ht="12" r="71" spans="3:4">
      <c r="C71" s="74" t="str">
        <f si="3" t="shared"/>
        <v/>
      </c>
      <c r="D71" s="75" t="e">
        <f si="2" t="shared"/>
        <v>#VALUE!</v>
      </c>
    </row>
    <row customHeight="1" ht="12" r="72" spans="3:4">
      <c r="C72" s="74" t="str">
        <f si="3" t="shared"/>
        <v/>
      </c>
      <c r="D72" s="75" t="e">
        <f si="2" t="shared"/>
        <v>#VALUE!</v>
      </c>
    </row>
    <row customHeight="1" ht="12" r="73" spans="3:4">
      <c r="C73" s="74" t="str">
        <f si="3" t="shared"/>
        <v/>
      </c>
      <c r="D73" s="75" t="e">
        <f si="2" t="shared"/>
        <v>#VALUE!</v>
      </c>
    </row>
    <row customHeight="1" ht="12" r="74" spans="3:4">
      <c r="C74" s="74" t="str">
        <f si="3" t="shared"/>
        <v/>
      </c>
      <c r="D74" s="75" t="e">
        <f si="2" t="shared"/>
        <v>#VALUE!</v>
      </c>
    </row>
    <row customHeight="1" ht="12" r="75" spans="3:4">
      <c r="C75" s="74" t="str">
        <f si="3" t="shared"/>
        <v/>
      </c>
      <c r="D75" s="75" t="e">
        <f si="2" t="shared"/>
        <v>#VALUE!</v>
      </c>
    </row>
    <row customHeight="1" ht="12" r="76" spans="3:4">
      <c r="C76" s="74" t="str">
        <f si="3" t="shared"/>
        <v/>
      </c>
      <c r="D76" s="75" t="e">
        <f si="2" t="shared"/>
        <v>#VALUE!</v>
      </c>
    </row>
    <row customHeight="1" ht="12" r="77" spans="3:4">
      <c r="C77" s="74" t="str">
        <f si="3" t="shared"/>
        <v/>
      </c>
      <c r="D77" s="75" t="e">
        <f si="2" t="shared"/>
        <v>#VALUE!</v>
      </c>
    </row>
    <row customHeight="1" ht="12" r="78" spans="3:4">
      <c r="C78" s="74" t="str">
        <f si="3" t="shared"/>
        <v/>
      </c>
      <c r="D78" s="75" t="e">
        <f si="2" t="shared"/>
        <v>#VALUE!</v>
      </c>
    </row>
    <row customHeight="1" ht="12" r="79" spans="3:4">
      <c r="C79" s="74" t="str">
        <f si="3" t="shared"/>
        <v/>
      </c>
      <c r="D79" s="75" t="e">
        <f si="2" t="shared"/>
        <v>#VALUE!</v>
      </c>
    </row>
    <row customHeight="1" ht="12" r="80" spans="3:4">
      <c r="C80" s="74" t="str">
        <f si="3" t="shared"/>
        <v/>
      </c>
      <c r="D80" s="75" t="e">
        <f si="2" t="shared"/>
        <v>#VALUE!</v>
      </c>
    </row>
    <row customHeight="1" ht="12" r="81" spans="3:4">
      <c r="C81" s="74" t="str">
        <f si="3" t="shared"/>
        <v/>
      </c>
      <c r="D81" s="75" t="e">
        <f si="2" t="shared"/>
        <v>#VALUE!</v>
      </c>
    </row>
    <row customHeight="1" ht="12" r="82" spans="3:4">
      <c r="C82" s="74" t="str">
        <f si="3" t="shared"/>
        <v/>
      </c>
      <c r="D82" s="75" t="e">
        <f si="2" t="shared"/>
        <v>#VALUE!</v>
      </c>
    </row>
    <row customHeight="1" ht="12" r="83" spans="3:4">
      <c r="C83" s="74" t="str">
        <f si="3" t="shared"/>
        <v/>
      </c>
      <c r="D83" s="75" t="e">
        <f ref="D83:D108" si="4" t="shared">IF(B82&lt;&gt;-1,(C83/B82),"")</f>
        <v>#VALUE!</v>
      </c>
    </row>
    <row customHeight="1" ht="12" r="84" spans="3:4">
      <c r="C84" s="74" t="str">
        <f si="3" t="shared"/>
        <v/>
      </c>
      <c r="D84" s="75" t="e">
        <f si="4" t="shared"/>
        <v>#VALUE!</v>
      </c>
    </row>
    <row customHeight="1" ht="12" r="85" spans="3:4">
      <c r="C85" s="74" t="str">
        <f si="3" t="shared"/>
        <v/>
      </c>
      <c r="D85" s="75" t="e">
        <f si="4" t="shared"/>
        <v>#VALUE!</v>
      </c>
    </row>
    <row customHeight="1" ht="12" r="86" spans="3:4">
      <c r="C86" s="74" t="str">
        <f si="3" t="shared"/>
        <v/>
      </c>
      <c r="D86" s="75" t="e">
        <f si="4" t="shared"/>
        <v>#VALUE!</v>
      </c>
    </row>
    <row customHeight="1" ht="12" r="87" spans="3:4">
      <c r="C87" s="74" t="str">
        <f si="3" t="shared"/>
        <v/>
      </c>
      <c r="D87" s="75" t="e">
        <f si="4" t="shared"/>
        <v>#VALUE!</v>
      </c>
    </row>
    <row customHeight="1" ht="12" r="88" spans="3:4">
      <c r="C88" s="74" t="str">
        <f si="3" t="shared"/>
        <v/>
      </c>
      <c r="D88" s="75" t="e">
        <f si="4" t="shared"/>
        <v>#VALUE!</v>
      </c>
    </row>
    <row customHeight="1" ht="12" r="89" spans="3:4">
      <c r="C89" s="74" t="str">
        <f si="3" t="shared"/>
        <v/>
      </c>
      <c r="D89" s="75" t="e">
        <f si="4" t="shared"/>
        <v>#VALUE!</v>
      </c>
    </row>
    <row customHeight="1" ht="12" r="90" spans="3:4">
      <c r="C90" s="74" t="str">
        <f si="3" t="shared"/>
        <v/>
      </c>
      <c r="D90" s="75" t="e">
        <f si="4" t="shared"/>
        <v>#VALUE!</v>
      </c>
    </row>
    <row customHeight="1" ht="12" r="91" spans="3:4">
      <c r="C91" s="74" t="str">
        <f si="3" t="shared"/>
        <v/>
      </c>
      <c r="D91" s="75" t="e">
        <f si="4" t="shared"/>
        <v>#VALUE!</v>
      </c>
    </row>
    <row customHeight="1" ht="12" r="92" spans="3:4">
      <c r="C92" s="74" t="str">
        <f si="3" t="shared"/>
        <v/>
      </c>
      <c r="D92" s="75" t="e">
        <f si="4" t="shared"/>
        <v>#VALUE!</v>
      </c>
    </row>
    <row customHeight="1" ht="12" r="93" spans="3:4">
      <c r="C93" s="74" t="str">
        <f si="3" t="shared"/>
        <v/>
      </c>
      <c r="D93" s="75" t="e">
        <f si="4" t="shared"/>
        <v>#VALUE!</v>
      </c>
    </row>
    <row customHeight="1" ht="12" r="94" spans="3:4">
      <c r="C94" s="74" t="str">
        <f si="3" t="shared"/>
        <v/>
      </c>
      <c r="D94" s="75" t="e">
        <f si="4" t="shared"/>
        <v>#VALUE!</v>
      </c>
    </row>
    <row customHeight="1" ht="12" r="95" spans="3:4">
      <c r="C95" s="74" t="str">
        <f si="3" t="shared"/>
        <v/>
      </c>
      <c r="D95" s="75" t="e">
        <f si="4" t="shared"/>
        <v>#VALUE!</v>
      </c>
    </row>
    <row customHeight="1" ht="12" r="96" spans="3:4">
      <c r="C96" s="74" t="str">
        <f si="3" t="shared"/>
        <v/>
      </c>
      <c r="D96" s="75" t="e">
        <f si="4" t="shared"/>
        <v>#VALUE!</v>
      </c>
    </row>
    <row customHeight="1" ht="12" r="97" spans="3:4">
      <c r="C97" s="74" t="str">
        <f si="3" t="shared"/>
        <v/>
      </c>
      <c r="D97" s="75" t="e">
        <f si="4" t="shared"/>
        <v>#VALUE!</v>
      </c>
    </row>
    <row customHeight="1" ht="12" r="98" spans="3:4">
      <c r="C98" s="74" t="str">
        <f si="3" t="shared"/>
        <v/>
      </c>
      <c r="D98" s="75" t="e">
        <f si="4" t="shared"/>
        <v>#VALUE!</v>
      </c>
    </row>
    <row customHeight="1" ht="12" r="99" spans="3:4">
      <c r="C99" s="74" t="str">
        <f si="3" t="shared"/>
        <v/>
      </c>
      <c r="D99" s="75" t="e">
        <f si="4" t="shared"/>
        <v>#VALUE!</v>
      </c>
    </row>
    <row customHeight="1" ht="12" r="100" spans="3:4">
      <c r="C100" s="74" t="str">
        <f si="3" t="shared"/>
        <v/>
      </c>
      <c r="D100" s="75" t="e">
        <f si="4" t="shared"/>
        <v>#VALUE!</v>
      </c>
    </row>
    <row customHeight="1" ht="12" r="101" spans="3:4">
      <c r="C101" s="74" t="str">
        <f si="3" t="shared"/>
        <v/>
      </c>
      <c r="D101" s="75" t="e">
        <f si="4" t="shared"/>
        <v>#VALUE!</v>
      </c>
    </row>
    <row customHeight="1" ht="12" r="102" spans="3:4">
      <c r="C102" s="74" t="str">
        <f si="3" t="shared"/>
        <v/>
      </c>
      <c r="D102" s="75" t="e">
        <f si="4" t="shared"/>
        <v>#VALUE!</v>
      </c>
    </row>
    <row customHeight="1" ht="12" r="103" spans="3:4">
      <c r="C103" s="74" t="str">
        <f si="3" t="shared"/>
        <v/>
      </c>
      <c r="D103" s="75" t="e">
        <f si="4" t="shared"/>
        <v>#VALUE!</v>
      </c>
    </row>
    <row customHeight="1" ht="12" r="104" spans="3:4">
      <c r="C104" s="74" t="str">
        <f si="3" t="shared"/>
        <v/>
      </c>
      <c r="D104" s="75" t="e">
        <f si="4" t="shared"/>
        <v>#VALUE!</v>
      </c>
    </row>
    <row customHeight="1" ht="12" r="105" spans="3:4">
      <c r="C105" s="74" t="str">
        <f si="3" t="shared"/>
        <v/>
      </c>
      <c r="D105" s="75" t="e">
        <f si="4" t="shared"/>
        <v>#VALUE!</v>
      </c>
    </row>
    <row customHeight="1" ht="12" r="106" spans="3:4">
      <c r="C106" s="74" t="str">
        <f si="3" t="shared"/>
        <v/>
      </c>
      <c r="D106" s="75" t="e">
        <f si="4" t="shared"/>
        <v>#VALUE!</v>
      </c>
    </row>
    <row customHeight="1" ht="12" r="107" spans="3:4">
      <c r="C107" s="74" t="str">
        <f si="3" t="shared"/>
        <v/>
      </c>
      <c r="D107" s="75" t="e">
        <f si="4" t="shared"/>
        <v>#VALUE!</v>
      </c>
    </row>
    <row customHeight="1" ht="12" r="108" spans="3:4">
      <c r="C108" s="74" t="str">
        <f si="3" t="shared"/>
        <v/>
      </c>
      <c r="D108" s="75" t="e">
        <f si="4" t="shared"/>
        <v>#VALUE!</v>
      </c>
    </row>
    <row customHeight="1" ht="12" r="109" spans="3:4">
      <c r="C109" s="74" t="str">
        <f ref="C109:C110" si="5" t="shared">IF(B108&gt;0,SUM(B109-B108),"")</f>
        <v/>
      </c>
    </row>
    <row customHeight="1" ht="12" r="110" spans="3:4">
      <c r="C110" s="74" t="str">
        <f si="5" t="shared"/>
        <v/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5"/>
  <sheetViews>
    <sheetView workbookViewId="0">
      <selection activeCell="B2" sqref="B2"/>
    </sheetView>
  </sheetViews>
  <sheetFormatPr defaultRowHeight="11.4"/>
  <cols>
    <col min="1" max="1" bestFit="true" customWidth="true" width="34.25" collapsed="false"/>
    <col min="2" max="2" bestFit="true" customWidth="true" width="58.875" collapsed="false"/>
    <col min="5" max="5" customWidth="true" width="35.625" collapsed="false"/>
    <col min="9" max="9" customWidth="true" hidden="true" width="0.0" collapsed="false"/>
  </cols>
  <sheetData>
    <row r="1" spans="1:9">
      <c r="A1" t="s">
        <v>16</v>
      </c>
      <c r="B1" s="56" t="s">
        <v>26</v>
      </c>
      <c r="I1" t="s">
        <v>17</v>
      </c>
    </row>
    <row r="2" spans="1:9">
      <c r="A2" t="s">
        <v>18</v>
      </c>
      <c r="B2" s="56"/>
      <c r="I2" t="s">
        <v>19</v>
      </c>
    </row>
    <row r="3" spans="1:9">
      <c r="A3" t="s">
        <v>20</v>
      </c>
      <c r="B3" t="s">
        <v>17</v>
      </c>
      <c r="I3" t="s">
        <v>21</v>
      </c>
    </row>
    <row r="4" spans="1:9">
      <c r="A4" t="s">
        <v>22</v>
      </c>
      <c r="B4" s="57"/>
      <c r="I4" t="s">
        <v>23</v>
      </c>
    </row>
    <row r="5" spans="1:9">
      <c r="E5" s="56"/>
    </row>
  </sheetData>
  <dataValidations count="1">
    <dataValidation allowBlank="1" showErrorMessage="1" showInputMessage="1" sqref="B3" type="list">
      <formula1>$I$1:$I$4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2007-01-16T16:30:33Z</dcterms:created>
  <dc:creator>Guanci, Michael [LEGIS]</dc:creator>
  <cp:lastModifiedBy>Madison, Robin [LEGIS]</cp:lastModifiedBy>
  <cp:lastPrinted>2018-07-31T18:25:18Z</cp:lastPrinted>
  <dcterms:modified xsi:type="dcterms:W3CDTF">2018-09-28T14:33:57Z</dcterms:modified>
</cp:coreProperties>
</file>