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/>
  <mc:AlternateContent>
    <mc:Choice Requires="x15">
      <x15ac:absPath xmlns:x15ac="http://schemas.microsoft.com/office/spreadsheetml/2010/11/ac" url="\\legislature.intranet\prod\LINC\LINCCLIENT\users\temp\KENNETH.OHMS\"/>
    </mc:Choice>
  </mc:AlternateContent>
  <bookViews>
    <workbookView windowHeight="9765" windowWidth="11505" xWindow="15690" yWindow="465"/>
  </bookViews>
  <sheets>
    <sheet name="Factbook" r:id="rId1" sheetId="1" state="veryHidden"/>
    <sheet name="Data" r:id="rId2" sheetId="2"/>
    <sheet name="Notes" r:id="rId3" sheetId="3" state="veryHidden"/>
  </sheets>
  <definedNames>
    <definedName name="Memo_Note">Factbook!#REF!</definedName>
    <definedName localSheetId="0" name="_xlnm.Print_Area">Factbook!$A$1:$P$51</definedName>
  </definedNames>
  <calcPr calcId="162913"/>
</workbook>
</file>

<file path=xl/calcChain.xml><?xml version="1.0" encoding="utf-8"?>
<calcChain xmlns="http://schemas.openxmlformats.org/spreadsheetml/2006/main">
  <c i="1" l="1" r="Z19"/>
  <c i="1" r="V17"/>
  <c i="1" r="V18" s="1"/>
  <c i="1" r="W17"/>
  <c i="1" r="W18" s="1"/>
  <c i="1" r="Y17"/>
  <c i="1" r="Y20" s="1"/>
  <c i="1" r="Z17"/>
  <c i="1" r="Z20" s="1"/>
  <c i="1" r="AA17"/>
  <c i="1" r="AA18" s="1"/>
  <c i="1" r="X17"/>
  <c i="1" r="X19" s="1"/>
  <c i="1" l="1" r="Y19"/>
  <c i="1" r="Z18"/>
  <c i="1" r="AA19"/>
  <c i="1" r="Y18"/>
  <c i="1" r="X20"/>
  <c i="1" r="W19"/>
  <c i="1" r="AA20"/>
  <c i="1" r="V19"/>
  <c i="1" r="X18"/>
  <c i="1" r="W20"/>
  <c i="1" r="V20"/>
  <c i="1" r="K38"/>
  <c i="1" r="I38"/>
  <c i="1" r="G38"/>
  <c i="1" r="F38"/>
  <c i="1" r="E38"/>
  <c i="1" r="D38"/>
  <c i="1" r="C38"/>
  <c i="1" r="B38"/>
  <c i="1" r="K40"/>
  <c i="1" r="I40"/>
  <c i="1" r="G40"/>
  <c i="1" r="F40"/>
  <c i="1" r="E40"/>
  <c i="1" r="D40"/>
  <c i="1" r="C40"/>
  <c i="1" r="B40"/>
  <c i="1" r="K42"/>
  <c i="1" r="I42"/>
  <c i="1" r="G42"/>
  <c i="1" r="F42"/>
  <c i="1" r="E42"/>
  <c i="1" r="D42"/>
  <c i="1" r="C42"/>
  <c i="1" r="B42"/>
  <c i="1" r="L30"/>
  <c i="1" r="K30"/>
  <c i="1" r="L29"/>
  <c i="1" r="J30" s="1"/>
  <c i="1" r="H29"/>
  <c i="1" r="F30" s="1"/>
  <c i="1" r="D29"/>
  <c i="1" r="B30" s="1"/>
  <c i="1" l="1" r="B32"/>
  <c i="1" r="B34"/>
  <c i="1" r="J32"/>
  <c i="1" r="J34"/>
  <c i="1" r="B33"/>
  <c i="1" r="F32"/>
  <c i="1" r="F33"/>
  <c i="1" r="J33"/>
  <c i="1" r="H32"/>
  <c i="1" r="H33"/>
  <c i="1" r="L33"/>
  <c i="1" r="D33"/>
  <c i="1" r="J40" s="1"/>
  <c i="1" r="F34"/>
  <c i="1" r="D32"/>
  <c i="1" r="J38" s="1"/>
  <c i="1" r="D34"/>
  <c i="1" r="L32"/>
  <c i="1" r="L34"/>
  <c i="1" r="H34"/>
  <c i="1" l="1" r="V32"/>
  <c i="1" r="A42" s="1"/>
  <c i="1" r="V33"/>
  <c i="1" r="A40" s="1"/>
  <c i="1" r="V34"/>
  <c i="1" r="A38" s="1"/>
  <c i="1" r="L42"/>
  <c i="1" r="H40"/>
  <c i="1" r="H38"/>
  <c i="1" r="L40"/>
  <c i="1" r="L38"/>
  <c i="1" r="H42"/>
  <c i="1" r="J35"/>
  <c i="1" r="D35"/>
  <c i="1" r="J42"/>
  <c i="1" r="B35"/>
  <c i="1" r="H35"/>
  <c i="1" r="L35"/>
  <c i="1" r="F35"/>
  <c i="1" l="1" r="V35"/>
</calcChain>
</file>

<file path=xl/sharedStrings.xml><?xml version="1.0" encoding="utf-8"?>
<sst xmlns="http://schemas.openxmlformats.org/spreadsheetml/2006/main" count="33" uniqueCount="25">
  <si>
    <t>Number</t>
  </si>
  <si>
    <t>Alcohol</t>
  </si>
  <si>
    <t>Drugs</t>
  </si>
  <si>
    <t>Tobacco</t>
  </si>
  <si>
    <t xml:space="preserve">    Total</t>
  </si>
  <si>
    <t>Rate</t>
  </si>
  <si>
    <t>5)  Rate is per 100,000 population.</t>
  </si>
  <si>
    <t>CalendarYear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</si>
  <si>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</si>
  <si>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</si>
  <si>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</si>
  <si>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</si>
  <si>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</si>
  <si>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</si>
  <si>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</si>
  <si>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</si>
  <si>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TobaccoRate</t>
  </si>
  <si>
    <t>AlcoholRate</t>
  </si>
  <si>
    <t>DrugsRate</t>
  </si>
  <si>
    <t>drug-related deaths.  Numbers may be understated due to reporting omissions at time of death.  Drug-related deaths reported in the chart include poisoning relating to prescribed drugs.</t>
  </si>
  <si>
    <t>Substance Abuse-Related Deaths in Iowa</t>
  </si>
  <si>
    <t>Notes:</t>
  </si>
  <si>
    <t>* 2015 tobacco data has been updated.</t>
  </si>
  <si>
    <t>4)  The data used to identify deaths reflect underlying causes that contribute to the cause for alcohol, tobacco, and</t>
  </si>
  <si>
    <t>* In 2014, the electronic reporting system expanded, leading to methodology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</si>
</sst>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3" formatCode="_(* #,##0.00_);_(* \(#,##0.00\);_(* &quot;-&quot;??_);_(@_)"/>
    <numFmt numFmtId="164" formatCode="* #,##0.00"/>
    <numFmt numFmtId="165" formatCode="0.0%"/>
    <numFmt numFmtId="166" formatCode="0.0"/>
    <numFmt numFmtId="167" formatCode="* #,##0"/>
    <numFmt numFmtId="168" formatCode="#,##0.0"/>
    <numFmt numFmtId="169" formatCode="_(* #,##0_);_(* \(#,##0\);_(* &quot;-&quot;??_);_(@_)"/>
  </numFmts>
  <fonts count="5" x14ac:knownFonts="1"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111">
    <xf borderId="0" fillId="0" fontId="0" numFmtId="0" xfId="0"/>
    <xf applyFont="1" borderId="0" fillId="0" fontId="1" numFmtId="0" xfId="0"/>
    <xf applyFont="1" borderId="0" fillId="0" fontId="2" numFmtId="0" xfId="0"/>
    <xf applyAlignment="1" applyFont="1" borderId="0" fillId="0" fontId="2" numFmtId="0" xfId="0"/>
    <xf applyAlignment="1" applyBorder="1" applyFill="1" applyFont="1" applyProtection="1" borderId="0" fillId="0" fontId="2" numFmtId="0" xfId="0">
      <alignment horizontal="center" vertical="top"/>
      <protection locked="0"/>
    </xf>
    <xf applyAlignment="1" applyBorder="1" applyFill="1" applyFont="1" borderId="0" fillId="0" fontId="2" numFmtId="0" xfId="0">
      <alignment vertical="top"/>
    </xf>
    <xf applyAlignment="1" applyBorder="1" applyFill="1" applyFont="1" applyNumberFormat="1" borderId="0" fillId="0" fontId="2" numFmtId="2" xfId="0">
      <alignment vertical="top"/>
    </xf>
    <xf applyBorder="1" applyFont="1" borderId="0" fillId="0" fontId="2" numFmtId="0" xfId="0"/>
    <xf applyAlignment="1" applyBorder="1" applyFill="1" applyFont="1" borderId="0" fillId="0" fontId="2" numFmtId="0" xfId="0"/>
    <xf applyAlignment="1" applyBorder="1" applyFont="1" applyNumberFormat="1" borderId="0" fillId="0" fontId="2" numFmtId="0" xfId="0"/>
    <xf applyAlignment="1" applyBorder="1" applyFont="1" borderId="0" fillId="0" fontId="2" numFmtId="0" xfId="0"/>
    <xf applyAlignment="1" applyFont="1" borderId="0" fillId="0" fontId="2" numFmtId="0" xfId="0">
      <alignment vertical="center"/>
    </xf>
    <xf applyAlignment="1" applyBorder="1" applyFill="1" applyFont="1" applyNumberFormat="1" applyProtection="1" borderId="0" fillId="0" fontId="2" numFmtId="2" xfId="0">
      <protection locked="0"/>
    </xf>
    <xf applyAlignment="1" applyBorder="1" applyFont="1" borderId="0" fillId="0" fontId="2" numFmtId="0" xfId="0">
      <alignment horizontal="centerContinuous" vertical="center"/>
    </xf>
    <xf applyAlignment="1" applyBorder="1" applyFont="1" borderId="0" fillId="0" fontId="2" numFmtId="0" xfId="0">
      <alignment vertical="center"/>
    </xf>
    <xf applyAlignment="1" applyBorder="1" applyFill="1" applyFont="1" applyProtection="1" borderId="0" fillId="0" fontId="2" numFmtId="0" xfId="0">
      <alignment horizontal="center"/>
      <protection locked="0"/>
    </xf>
    <xf applyAlignment="1" applyBorder="1" applyFill="1" applyFont="1" applyNumberFormat="1" borderId="0" fillId="0" fontId="2" numFmtId="2" xfId="0">
      <alignment horizontal="center"/>
    </xf>
    <xf applyAlignment="1" applyBorder="1" applyFont="1" applyNumberFormat="1" borderId="0" fillId="0" fontId="2" numFmtId="2" xfId="0"/>
    <xf applyAlignment="1" applyBorder="1" applyFill="1" applyFont="1" applyNumberFormat="1" applyProtection="1" borderId="0" fillId="0" fontId="2" numFmtId="3" xfId="0">
      <protection locked="0"/>
    </xf>
    <xf applyFont="1" borderId="0" fillId="0" fontId="0" numFmtId="0" xfId="0"/>
    <xf applyAlignment="1" applyFont="1" borderId="0" fillId="0" fontId="0" numFmtId="0" xfId="0">
      <alignment horizontal="left"/>
    </xf>
    <xf applyAlignment="1" applyBorder="1" applyFill="1" applyFont="1" applyNumberFormat="1" borderId="0" fillId="0" fontId="1" numFmtId="2" xfId="0">
      <alignment vertical="top"/>
    </xf>
    <xf applyAlignment="1" applyBorder="1" applyFill="1" applyFont="1" applyNumberFormat="1" borderId="0" fillId="0" fontId="1" numFmtId="164" xfId="0">
      <alignment vertical="top"/>
    </xf>
    <xf applyAlignment="1" applyBorder="1" applyFill="1" applyFont="1" applyNumberFormat="1" borderId="0" fillId="0" fontId="1" numFmtId="165" xfId="0">
      <alignment vertical="top"/>
    </xf>
    <xf applyAlignment="1" borderId="0" fillId="0" fontId="0" numFmtId="0" xfId="0">
      <alignment horizontal="left"/>
    </xf>
    <xf applyAlignment="1" applyFont="1" borderId="0" fillId="0" fontId="1" numFmtId="0" xfId="0">
      <alignment horizontal="left"/>
    </xf>
    <xf applyBorder="1" borderId="0" fillId="0" fontId="0" numFmtId="0" xfId="0"/>
    <xf applyBorder="1" applyFont="1" applyNumberFormat="1" borderId="0" fillId="0" fontId="2" numFmtId="0" xfId="0"/>
    <xf applyBorder="1" applyFont="1" applyNumberFormat="1" borderId="0" fillId="0" fontId="2" numFmtId="166" xfId="0"/>
    <xf applyAlignment="1" applyBorder="1" applyFont="1" applyNumberFormat="1" borderId="0" fillId="0" fontId="0" numFmtId="1" xfId="0">
      <alignment horizontal="right"/>
    </xf>
    <xf applyAlignment="1" applyBorder="1" applyFont="1" applyNumberFormat="1" borderId="0" fillId="0" fontId="2" numFmtId="3" xfId="0">
      <alignment horizontal="right"/>
    </xf>
    <xf applyAlignment="1" applyBorder="1" applyFont="1" applyNumberFormat="1" borderId="0" fillId="0" fontId="2" numFmtId="1" xfId="0">
      <alignment horizontal="right"/>
    </xf>
    <xf applyAlignment="1" applyBorder="1" applyFill="1" applyFont="1" applyNumberFormat="1" borderId="0" fillId="0" fontId="2" numFmtId="3" xfId="0">
      <alignment horizontal="right" vertical="top"/>
    </xf>
    <xf applyAlignment="1" applyBorder="1" applyNumberFormat="1" borderId="0" fillId="0" fontId="0" numFmtId="1" xfId="0">
      <alignment horizontal="right"/>
    </xf>
    <xf applyAlignment="1" applyBorder="1" applyNumberFormat="1" borderId="0" fillId="0" fontId="0" numFmtId="3" xfId="0">
      <alignment horizontal="right"/>
    </xf>
    <xf applyAlignment="1" applyBorder="1" applyFont="1" applyNumberFormat="1" borderId="0" fillId="0" fontId="0" numFmtId="3" xfId="0">
      <alignment horizontal="right"/>
    </xf>
    <xf applyAlignment="1" applyBorder="1" applyFont="1" applyNumberFormat="1" borderId="0" fillId="0" fontId="0" numFmtId="1" xfId="0">
      <alignment horizontal="left"/>
    </xf>
    <xf applyAlignment="1" applyBorder="1" applyFont="1" applyNumberFormat="1" borderId="0" fillId="0" fontId="2" numFmtId="3" xfId="0">
      <alignment horizontal="left"/>
    </xf>
    <xf applyAlignment="1" applyBorder="1" borderId="0" fillId="0" fontId="0" numFmtId="0" xfId="0">
      <alignment horizontal="left"/>
    </xf>
    <xf applyFont="1" borderId="0" fillId="0" fontId="4" numFmtId="0" xfId="0"/>
    <xf applyAlignment="1" applyFont="1" borderId="0" fillId="0" fontId="4" numFmtId="0" xfId="0">
      <alignment wrapText="1"/>
    </xf>
    <xf applyAlignment="1" applyBorder="1" applyFont="1" applyNumberFormat="1" borderId="0" fillId="0" fontId="4" numFmtId="1" xfId="0">
      <alignment horizontal="left" vertical="top" wrapText="1"/>
    </xf>
    <xf applyAlignment="1" applyBorder="1" applyFont="1" applyNumberFormat="1" borderId="0" fillId="0" fontId="0" numFmtId="4" xfId="0">
      <alignment horizontal="left"/>
    </xf>
    <xf applyAlignment="1" applyBorder="1" applyFill="1" applyFont="1" applyNumberFormat="1" borderId="0" fillId="0" fontId="2" numFmtId="4" xfId="0">
      <alignment horizontal="right" vertical="top"/>
    </xf>
    <xf applyAlignment="1" applyBorder="1" applyFont="1" applyNumberFormat="1" borderId="0" fillId="0" fontId="2" numFmtId="4" xfId="0">
      <alignment horizontal="right"/>
    </xf>
    <xf applyAlignment="1" applyBorder="1" applyNumberFormat="1" borderId="0" fillId="0" fontId="0" numFmtId="4" xfId="0">
      <alignment horizontal="right"/>
    </xf>
    <xf applyAlignment="1" applyBorder="1" applyFont="1" applyNumberFormat="1" borderId="0" fillId="0" fontId="0" numFmtId="4" xfId="0">
      <alignment horizontal="right"/>
    </xf>
    <xf applyAlignment="1" applyBorder="1" applyNumberFormat="1" borderId="0" fillId="0" fontId="0" numFmtId="4" xfId="0">
      <alignment horizontal="left"/>
    </xf>
    <xf applyBorder="1" applyNumberFormat="1" borderId="0" fillId="0" fontId="0" numFmtId="4" xfId="0"/>
    <xf applyAlignment="1" applyBorder="1" applyFont="1" applyNumberFormat="1" borderId="0" fillId="0" fontId="2" numFmtId="4" xfId="0"/>
    <xf applyFont="1" applyNumberFormat="1" borderId="0" fillId="0" fontId="1" numFmtId="166" xfId="0"/>
    <xf applyFont="1" applyNumberFormat="1" borderId="0" fillId="0" fontId="2" numFmtId="166" xfId="0"/>
    <xf applyNumberFormat="1" borderId="0" fillId="0" fontId="0" numFmtId="166" xfId="0"/>
    <xf applyFont="1" applyProtection="1" borderId="0" fillId="0" fontId="1" numFmtId="0" xfId="0">
      <protection hidden="1"/>
    </xf>
    <xf applyFont="1" applyNumberFormat="1" applyProtection="1" borderId="0" fillId="0" fontId="1" numFmtId="166" xfId="0">
      <protection hidden="1"/>
    </xf>
    <xf applyFont="1" applyNumberFormat="1" applyProtection="1" borderId="0" fillId="0" fontId="1" numFmtId="5" xfId="0">
      <protection hidden="1"/>
    </xf>
    <xf applyFont="1" applyNumberFormat="1" applyProtection="1" borderId="0" fillId="0" fontId="1" numFmtId="165" xfId="0">
      <protection hidden="1"/>
    </xf>
    <xf applyFont="1" applyProtection="1" borderId="0" fillId="0" fontId="2" numFmtId="0" xfId="0">
      <protection hidden="1"/>
    </xf>
    <xf applyProtection="1" borderId="0" fillId="0" fontId="0" numFmtId="0" xfId="0">
      <protection hidden="1"/>
    </xf>
    <xf applyAlignment="1" applyBorder="1" applyFont="1" applyProtection="1" borderId="0" fillId="0" fontId="2" numFmtId="0" xfId="0">
      <alignment horizontal="center"/>
      <protection hidden="1"/>
    </xf>
    <xf applyBorder="1" applyFont="1" applyProtection="1" borderId="0" fillId="0" fontId="2" numFmtId="0" xfId="0">
      <protection hidden="1"/>
    </xf>
    <xf applyFont="1" applyNumberFormat="1" applyProtection="1" borderId="0" fillId="0" fontId="2" numFmtId="166" xfId="0">
      <protection hidden="1"/>
    </xf>
    <xf applyAlignment="1" applyFont="1" applyProtection="1" borderId="0" fillId="0" fontId="2" numFmtId="0" xfId="0">
      <alignment vertical="center"/>
      <protection hidden="1"/>
    </xf>
    <xf applyAlignment="1" applyBorder="1" applyFont="1" applyProtection="1" borderId="1" fillId="0" fontId="0" numFmtId="0" xfId="0">
      <alignment horizontal="centerContinuous" vertical="center"/>
      <protection hidden="1"/>
    </xf>
    <xf applyAlignment="1" applyBorder="1" applyFont="1" applyProtection="1" borderId="1" fillId="0" fontId="2" numFmtId="0" xfId="0">
      <alignment horizontal="centerContinuous" vertical="center"/>
      <protection hidden="1"/>
    </xf>
    <xf applyAlignment="1" applyBorder="1" applyFont="1" applyProtection="1" borderId="0" fillId="0" fontId="2" numFmtId="0" xfId="0">
      <alignment horizontal="centerContinuous" vertical="center"/>
      <protection hidden="1"/>
    </xf>
    <xf applyAlignment="1" applyBorder="1" applyFont="1" applyNumberFormat="1" applyProtection="1" borderId="0" fillId="0" fontId="2" numFmtId="166" xfId="0">
      <alignment horizontal="centerContinuous" vertical="center"/>
      <protection hidden="1"/>
    </xf>
    <xf applyAlignment="1" applyFont="1" applyProtection="1" borderId="0" fillId="0" fontId="2" numFmtId="0" xfId="0">
      <protection hidden="1"/>
    </xf>
    <xf applyAlignment="1" applyBorder="1" applyFill="1" applyFont="1" applyProtection="1" borderId="1" fillId="0" fontId="2" numFmtId="0" xfId="0">
      <alignment horizontal="center"/>
      <protection hidden="1"/>
    </xf>
    <xf applyAlignment="1" applyBorder="1" applyFill="1" applyFont="1" applyProtection="1" borderId="0" fillId="0" fontId="2" numFmtId="0" xfId="0">
      <protection hidden="1"/>
    </xf>
    <xf applyAlignment="1" applyBorder="1" applyFill="1" applyFont="1" applyNumberFormat="1" applyProtection="1" borderId="1" fillId="0" fontId="2" numFmtId="2" xfId="0">
      <alignment horizontal="center"/>
      <protection hidden="1"/>
    </xf>
    <xf applyAlignment="1" applyBorder="1" applyFill="1" applyFont="1" applyProtection="1" borderId="0" fillId="0" fontId="2" numFmtId="0" xfId="0">
      <alignment horizontal="center"/>
      <protection hidden="1"/>
    </xf>
    <xf applyAlignment="1" applyBorder="1" applyFill="1" applyFont="1" applyNumberFormat="1" applyProtection="1" borderId="0" fillId="0" fontId="2" numFmtId="2" xfId="0">
      <alignment horizontal="center"/>
      <protection hidden="1"/>
    </xf>
    <xf applyAlignment="1" applyBorder="1" applyFill="1" applyFont="1" applyNumberFormat="1" applyProtection="1" borderId="0" fillId="0" fontId="2" numFmtId="166" xfId="0">
      <protection hidden="1"/>
    </xf>
    <xf applyAlignment="1" applyFont="1" applyNumberFormat="1" applyProtection="1" borderId="0" fillId="0" fontId="2" numFmtId="0" xfId="0">
      <protection hidden="1"/>
    </xf>
    <xf applyAlignment="1" applyFont="1" applyNumberFormat="1" applyProtection="1" borderId="0" fillId="0" fontId="2" numFmtId="2" xfId="0">
      <protection hidden="1"/>
    </xf>
    <xf applyAlignment="1" applyBorder="1" applyFont="1" applyNumberFormat="1" applyProtection="1" borderId="0" fillId="0" fontId="2" numFmtId="0" xfId="0">
      <protection hidden="1"/>
    </xf>
    <xf applyAlignment="1" applyBorder="1" applyFont="1" applyNumberFormat="1" applyProtection="1" borderId="0" fillId="0" fontId="2" numFmtId="2" xfId="0">
      <protection hidden="1"/>
    </xf>
    <xf applyAlignment="1" applyBorder="1" applyFont="1" applyNumberFormat="1" applyProtection="1" borderId="0" fillId="0" fontId="2" numFmtId="166" xfId="0">
      <protection hidden="1"/>
    </xf>
    <xf applyAlignment="1" applyBorder="1" applyFont="1" applyNumberFormat="1" applyProtection="1" borderId="0" fillId="0" fontId="2" numFmtId="168" xfId="0">
      <protection hidden="1"/>
    </xf>
    <xf applyAlignment="1" applyBorder="1" applyFill="1" applyFont="1" applyNumberFormat="1" applyProtection="1" borderId="2" fillId="0" fontId="0" numFmtId="167" xfId="0">
      <protection hidden="1"/>
    </xf>
    <xf applyAlignment="1" applyFont="1" applyNumberFormat="1" applyProtection="1" borderId="0" fillId="0" fontId="0" numFmtId="0" xfId="0">
      <protection hidden="1"/>
    </xf>
    <xf applyAlignment="1" applyBorder="1" applyFont="1" applyNumberFormat="1" applyProtection="1" borderId="1" fillId="0" fontId="0" numFmtId="0" xfId="0">
      <alignment horizontal="right"/>
      <protection hidden="1"/>
    </xf>
    <xf applyAlignment="1" applyBorder="1" applyFill="1" applyFont="1" applyNumberFormat="1" applyProtection="1" borderId="0" fillId="0" fontId="0" numFmtId="167" xfId="0">
      <protection hidden="1"/>
    </xf>
    <xf applyAlignment="1" applyBorder="1" applyFont="1" applyNumberFormat="1" applyProtection="1" borderId="0" fillId="0" fontId="0" numFmtId="0" xfId="0">
      <alignment horizontal="right"/>
      <protection hidden="1"/>
    </xf>
    <xf applyAlignment="1" applyBorder="1" applyFill="1" applyFont="1" applyNumberFormat="1" applyProtection="1" borderId="2" fillId="0" fontId="2" numFmtId="3" xfId="0">
      <protection hidden="1"/>
    </xf>
    <xf applyAlignment="1" applyBorder="1" applyFill="1" applyFont="1" applyNumberFormat="1" applyProtection="1" borderId="0" fillId="0" fontId="2" numFmtId="2" xfId="0">
      <protection hidden="1"/>
    </xf>
    <xf applyAlignment="1" applyBorder="1" applyFill="1" applyFont="1" applyNumberFormat="1" applyProtection="1" borderId="0" fillId="0" fontId="2" numFmtId="3" xfId="0">
      <protection hidden="1"/>
    </xf>
    <xf applyAlignment="1" applyBorder="1" applyFill="1" applyFont="1" applyNumberFormat="1" applyProtection="1" borderId="0" fillId="0" fontId="2" numFmtId="2" xfId="0">
      <alignment vertical="top"/>
      <protection hidden="1"/>
    </xf>
    <xf applyAlignment="1" applyBorder="1" applyFill="1" applyFont="1" applyNumberFormat="1" applyProtection="1" borderId="0" fillId="0" fontId="2" numFmtId="165" xfId="0">
      <alignment vertical="top"/>
      <protection hidden="1"/>
    </xf>
    <xf applyAlignment="1" applyBorder="1" applyFill="1" applyFont="1" applyNumberFormat="1" applyProtection="1" borderId="0" fillId="0" fontId="2" numFmtId="164" xfId="0">
      <alignment vertical="top"/>
      <protection hidden="1"/>
    </xf>
    <xf applyAlignment="1" applyBorder="1" applyFill="1" applyFont="1" applyProtection="1" borderId="0" fillId="0" fontId="2" numFmtId="0" xfId="0">
      <alignment vertical="top"/>
      <protection hidden="1"/>
    </xf>
    <xf applyBorder="1" applyFont="1" applyNumberFormat="1" applyProtection="1" borderId="0" fillId="0" fontId="2" numFmtId="166" xfId="0">
      <protection hidden="1"/>
    </xf>
    <xf applyAlignment="1" applyBorder="1" applyFill="1" applyFont="1" applyProtection="1" borderId="0" fillId="0" fontId="2" numFmtId="0" xfId="0">
      <alignment horizontal="center" vertical="top"/>
      <protection hidden="1"/>
    </xf>
    <xf applyFont="1" applyProtection="1" borderId="0" fillId="0" fontId="0" numFmtId="0" xfId="0">
      <protection hidden="1"/>
    </xf>
    <xf applyAlignment="1" applyBorder="1" applyFill="1" applyFont="1" applyNumberFormat="1" applyProtection="1" borderId="0" fillId="0" fontId="0" numFmtId="0" xfId="0">
      <alignment horizontal="left" vertical="top"/>
      <protection hidden="1"/>
    </xf>
    <xf applyAlignment="1" applyBorder="1" applyFill="1" applyFont="1" applyNumberFormat="1" applyProtection="1" borderId="0" fillId="0" fontId="2" numFmtId="166" xfId="0">
      <alignment vertical="top"/>
      <protection hidden="1"/>
    </xf>
    <xf applyAlignment="1" applyFont="1" applyProtection="1" borderId="0" fillId="0" fontId="0" numFmtId="0" xfId="0">
      <alignment horizontal="left"/>
      <protection hidden="1"/>
    </xf>
    <xf applyAlignment="1" applyBorder="1" applyFill="1" applyFont="1" applyNumberFormat="1" applyProtection="1" borderId="0" fillId="0" fontId="2" numFmtId="0" xfId="0">
      <alignment horizontal="center" vertical="top"/>
      <protection hidden="1"/>
    </xf>
    <xf applyAlignment="1" applyFont="1" borderId="0" fillId="0" fontId="3" numFmtId="0" xfId="0"/>
    <xf applyFont="1" applyNumberFormat="1" applyProtection="1" borderId="0" fillId="0" fontId="1" numFmtId="169" xfId="1">
      <protection hidden="1"/>
    </xf>
    <xf applyAlignment="1" applyFont="1" applyNumberFormat="1" applyProtection="1" borderId="0" fillId="0" fontId="2" numFmtId="169" xfId="1">
      <protection hidden="1"/>
    </xf>
    <xf applyAlignment="1" applyFont="1" borderId="0" fillId="0" fontId="3" numFmtId="0" xfId="0">
      <alignment horizontal="left"/>
    </xf>
    <xf applyAlignment="1" borderId="0" fillId="0" fontId="0" numFmtId="0" xfId="0">
      <alignment horizontal="left" indent="2" wrapText="1"/>
    </xf>
    <xf applyAlignment="1" applyFont="1" borderId="0" fillId="0" fontId="0" numFmtId="0" xfId="0">
      <alignment horizontal="left" indent="2" wrapText="1"/>
    </xf>
    <xf applyAlignment="1" applyBorder="1" applyFont="1" applyProtection="1" borderId="0" fillId="0" fontId="0" numFmtId="0" xfId="0">
      <alignment horizontal="center" vertical="center"/>
      <protection hidden="1"/>
    </xf>
    <xf applyAlignment="1" applyFont="1" applyProtection="1" borderId="0" fillId="0" fontId="0" numFmtId="0" xfId="0">
      <alignment horizontal="left"/>
      <protection hidden="1"/>
    </xf>
    <xf applyAlignment="1" applyBorder="1" applyFont="1" applyProtection="1" borderId="1" fillId="0" fontId="0" numFmtId="0" xfId="0">
      <alignment horizontal="center" vertical="center"/>
      <protection hidden="1"/>
    </xf>
    <xf applyAlignment="1" applyFont="1" borderId="0" fillId="0" fontId="0" numFmtId="0" xfId="0">
      <alignment horizontal="left"/>
    </xf>
    <xf applyAlignment="1" applyFont="1" borderId="0" fillId="0" fontId="0" numFmtId="0" xfId="0">
      <alignment horizontal="left" indent="2" vertical="top" wrapText="1"/>
    </xf>
    <xf applyAlignment="1" borderId="0" fillId="0" fontId="0" numFmtId="0" xfId="0">
      <alignment horizontal="left" indent="2" vertical="top" wrapText="1"/>
    </xf>
  </cellXfs>
  <cellStyles count="2">
    <cellStyle builtinId="3" name="Comma" xfId="1"/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chart1.xml><?xml version="1.0" encoding="utf-8"?>
<c:chartSpace xmlns:a="http://schemas.openxmlformats.org/drawingml/2006/main" xmlns:c="http://schemas.openxmlformats.org/drawingml/2006/chart" xmlns:c16r2="http://schemas.microsoft.com/office/drawing/2015/06/chart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53019889854786E-2"/>
          <c:y val="5.3908515433056407E-2"/>
          <c:w val="0.87977530987817276"/>
          <c:h val="0.79673968638535564"/>
        </c:manualLayout>
      </c:layout>
      <c:lineChart>
        <c:grouping val="standard"/>
        <c:varyColors val="0"/>
        <c:ser>
          <c:idx val="4"/>
          <c:order val="0"/>
          <c:tx>
            <c:strRef>
              <c:f>Factbook!$A$33</c:f>
              <c:strCache>
                <c:ptCount val="1"/>
                <c:pt idx="0">
                  <c:v>Drugs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Factbook!$V$19:$AA$19</c:f>
              <c:numCache>
                <c:formatCode>_(* #,##0_);_(* \(#,##0\);_(* "-"??_);_(@_)</c:formatCode>
                <c:ptCount val="6"/>
                <c:pt idx="0">
                  <c:v>243</c:v>
                </c:pt>
                <c:pt idx="1">
                  <c:v>227</c:v>
                </c:pt>
                <c:pt idx="2">
                  <c:v>254</c:v>
                </c:pt>
                <c:pt idx="3">
                  <c:v>306</c:v>
                </c:pt>
                <c:pt idx="4">
                  <c:v>328</c:v>
                </c:pt>
                <c:pt idx="5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194-ADCF-85E1C00D51AC}"/>
            </c:ext>
          </c:extLst>
        </c:ser>
        <c:ser>
          <c:idx val="2"/>
          <c:order val="1"/>
          <c:tx>
            <c:strRef>
              <c:f>Factbook!$A$32</c:f>
              <c:strCache>
                <c:ptCount val="1"/>
                <c:pt idx="0">
                  <c:v>Alcohol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Factbook!$V$18:$AA$18</c:f>
              <c:numCache>
                <c:formatCode>_(* #,##0_);_(* \(#,##0\);_(* "-"??_);_(@_)</c:formatCode>
                <c:ptCount val="6"/>
                <c:pt idx="0">
                  <c:v>600</c:v>
                </c:pt>
                <c:pt idx="1">
                  <c:v>607</c:v>
                </c:pt>
                <c:pt idx="2">
                  <c:v>697</c:v>
                </c:pt>
                <c:pt idx="3">
                  <c:v>699</c:v>
                </c:pt>
                <c:pt idx="4">
                  <c:v>750</c:v>
                </c:pt>
                <c:pt idx="5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194-ADCF-85E1C00D51AC}"/>
            </c:ext>
          </c:extLst>
        </c:ser>
        <c:ser>
          <c:idx val="0"/>
          <c:order val="2"/>
          <c:tx>
            <c:strRef>
              <c:f>Factbook!$A$34</c:f>
              <c:strCache>
                <c:ptCount val="1"/>
                <c:pt idx="0">
                  <c:v>Tobacco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Factbook!$V$20:$AA$20</c:f>
              <c:numCache>
                <c:formatCode>_(* #,##0_);_(* \(#,##0\);_(* "-"??_);_(@_)</c:formatCode>
                <c:ptCount val="6"/>
                <c:pt idx="0">
                  <c:v>3083</c:v>
                </c:pt>
                <c:pt idx="1">
                  <c:v>3262</c:v>
                </c:pt>
                <c:pt idx="2">
                  <c:v>4282</c:v>
                </c:pt>
                <c:pt idx="3">
                  <c:v>4954</c:v>
                </c:pt>
                <c:pt idx="4">
                  <c:v>5731</c:v>
                </c:pt>
                <c:pt idx="5">
                  <c:v>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6-4194-ADCF-85E1C00D5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77024"/>
        <c:axId val="41778560"/>
      </c:lineChart>
      <c:catAx>
        <c:axId val="417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7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778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770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20292504570387E-2"/>
          <c:y val="0.91644487835247013"/>
          <c:w val="0.87751395106690289"/>
          <c:h val="7.0081216263061408E-2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 b="0" baseline="0" i="0" strike="noStrike" sz="900" u="none">
          <a:solidFill>
            <a:srgbClr val="000000"/>
          </a:solidFill>
          <a:latin charset="0" panose="020B0604020202020204" pitchFamily="34" typeface="Arial"/>
          <a:ea typeface="Calibri"/>
          <a:cs charset="0" panose="020B0604020202020204" pitchFamily="34" typeface="Arial"/>
        </a:defRPr>
      </a:pPr>
      <a:endParaRPr lang="en-US"/>
    </a:p>
  </c:txPr>
  <c:printSettings>
    <c:headerFooter alignWithMargins="0">
      <c:oddHeader>&amp;A</c:oddHeader>
      <c:oddFooter>&amp;C&amp;8Iowa LSA Staff Contact:  
Deborah Helsen
(515-281-6764)
&amp;Udeborah.helsen@legis.state.ia.us
&amp;U
</c:oddFooter>
    </c:headerFooter>
    <c:pageMargins b="1" footer="0.5" header="0.5" l="0.75" r="0.75" t="1"/>
    <c:pageSetup horizontalDpi="300" orientation="landscape" verticalDpi="300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vmlDrawing1.v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66675</xdr:colOff>
      <xdr:row>2</xdr:row>
      <xdr:rowOff>0</xdr:rowOff>
    </xdr:from>
    <xdr:to>
      <xdr:col>15</xdr:col>
      <xdr:colOff>542925</xdr:colOff>
      <xdr:row>26</xdr:row>
      <xdr:rowOff>76200</xdr:rowOff>
    </xdr:to>
    <xdr:graphicFrame macro="">
      <xdr:nvGraphicFramePr>
        <xdr:cNvPr id="154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H366"/>
  <sheetViews>
    <sheetView showGridLines="0" tabSelected="1" topLeftCell="A6" workbookViewId="0" zoomScaleNormal="100">
      <selection activeCell="A50" sqref="A50"/>
    </sheetView>
  </sheetViews>
  <sheetFormatPr defaultRowHeight="12" x14ac:dyDescent="0.2"/>
  <cols>
    <col min="2" max="2" customWidth="true" width="7.140625" collapsed="false"/>
    <col min="3" max="3" customWidth="true" width="1.5703125" collapsed="false"/>
    <col min="4" max="4" customWidth="true" width="10.5703125" collapsed="false"/>
    <col min="5" max="5" customWidth="true" width="4.7109375" collapsed="false"/>
    <col min="6" max="6" customWidth="true" width="8.42578125" collapsed="false"/>
    <col min="7" max="7" customWidth="true" width="1.42578125" collapsed="false"/>
    <col min="9" max="9" customWidth="true" width="4.7109375" collapsed="false"/>
    <col min="11" max="11" customWidth="true" width="1.42578125" collapsed="false"/>
    <col min="12" max="12" customWidth="true" width="11.42578125" collapsed="false"/>
    <col min="13" max="13" customWidth="true" width="1.85546875" collapsed="false"/>
    <col min="15" max="15" customWidth="true" width="1.85546875" collapsed="false"/>
    <col min="16" max="16" customWidth="true" width="9.85546875" collapsed="false"/>
    <col min="22" max="22" customWidth="true" style="52" width="9.0" collapsed="false"/>
    <col min="23" max="25" customWidth="true" width="9.140625" collapsed="false"/>
    <col min="26" max="27" bestFit="true" customWidth="true" width="9.42578125" collapsed="false"/>
  </cols>
  <sheetData>
    <row customFormat="1" ht="18" r="1" s="1" spans="1:28" x14ac:dyDescent="0.25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99"/>
      <c r="V1" s="50"/>
    </row>
    <row customFormat="1" r="2" s="1" spans="1:28" x14ac:dyDescent="0.2">
      <c r="V2" s="50"/>
    </row>
    <row customFormat="1" r="3" s="1" spans="1:28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3"/>
      <c r="X3" s="53"/>
      <c r="Y3" s="53"/>
      <c r="Z3" s="53"/>
      <c r="AA3" s="53"/>
      <c r="AB3" s="53"/>
    </row>
    <row customFormat="1" r="4" s="1" spans="1:28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53"/>
      <c r="X4" s="53"/>
      <c r="Y4" s="53"/>
      <c r="Z4" s="53"/>
      <c r="AA4" s="53"/>
      <c r="AB4" s="53"/>
    </row>
    <row customFormat="1" r="5" s="1" spans="1:28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  <c r="W5" s="53"/>
      <c r="X5" s="53"/>
      <c r="Y5" s="53"/>
      <c r="Z5" s="53"/>
      <c r="AA5" s="53"/>
      <c r="AB5" s="53"/>
    </row>
    <row customFormat="1" r="6" s="1" spans="1:28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53"/>
      <c r="X6" s="53"/>
      <c r="Y6" s="53"/>
      <c r="Z6" s="53"/>
      <c r="AA6" s="53"/>
      <c r="AB6" s="53"/>
    </row>
    <row customFormat="1" r="7" s="1" spans="1:28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4"/>
      <c r="W7" s="53"/>
      <c r="X7" s="53"/>
      <c r="Y7" s="53"/>
      <c r="Z7" s="53"/>
      <c r="AA7" s="53"/>
      <c r="AB7" s="53"/>
    </row>
    <row customFormat="1" r="8" s="1" spans="1:28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  <c r="W8" s="53"/>
      <c r="X8" s="53"/>
      <c r="Y8" s="53"/>
      <c r="Z8" s="53"/>
      <c r="AA8" s="53"/>
      <c r="AB8" s="53"/>
    </row>
    <row customFormat="1" r="9" s="1" spans="1:28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4"/>
      <c r="W9" s="53"/>
      <c r="X9" s="53"/>
      <c r="Y9" s="53"/>
      <c r="Z9" s="53"/>
      <c r="AA9" s="53"/>
      <c r="AB9" s="53"/>
    </row>
    <row customFormat="1" r="10" s="1" spans="1:28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4"/>
      <c r="W10" s="53"/>
      <c r="X10" s="53"/>
      <c r="Y10" s="53"/>
      <c r="Z10" s="53"/>
      <c r="AA10" s="53"/>
      <c r="AB10" s="53"/>
    </row>
    <row customFormat="1" r="11" s="1" spans="1:28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  <c r="W11" s="53"/>
      <c r="X11" s="53"/>
      <c r="Y11" s="53"/>
      <c r="Z11" s="53"/>
      <c r="AA11" s="53"/>
      <c r="AB11" s="53"/>
    </row>
    <row customFormat="1" r="12" s="1" spans="1:28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  <c r="W12" s="53"/>
      <c r="X12" s="53"/>
      <c r="Y12" s="53"/>
      <c r="Z12" s="53"/>
      <c r="AA12" s="53"/>
      <c r="AB12" s="53"/>
    </row>
    <row customFormat="1" r="13" s="1" spans="1:28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  <c r="W13" s="53"/>
      <c r="X13" s="53"/>
      <c r="Y13" s="53"/>
      <c r="Z13" s="53"/>
      <c r="AA13" s="53"/>
      <c r="AB13" s="53"/>
    </row>
    <row customFormat="1" r="14" s="1" spans="1:28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3"/>
      <c r="X14" s="53"/>
      <c r="Y14" s="53"/>
      <c r="Z14" s="53"/>
      <c r="AA14" s="53"/>
      <c r="AB14" s="53"/>
    </row>
    <row customFormat="1" r="15" s="1" spans="1:28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  <c r="W15" s="53"/>
      <c r="X15" s="53"/>
      <c r="Y15" s="53"/>
      <c r="Z15" s="53"/>
      <c r="AA15" s="53"/>
      <c r="AB15" s="53"/>
    </row>
    <row customFormat="1" r="16" s="1" spans="1:28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  <c r="W16" s="53"/>
      <c r="X16" s="53"/>
      <c r="Y16" s="53"/>
      <c r="Z16" s="53"/>
      <c r="AA16" s="53"/>
      <c r="AB16" s="53"/>
    </row>
    <row customFormat="1" r="17" s="1" spans="1:33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>
        <f>LARGE(Data!$A$2:$A$45,6)</f>
        <v>2012</v>
      </c>
      <c r="W17" s="53">
        <f>LARGE(Data!$A$2:$A$45,5)</f>
        <v>2013</v>
      </c>
      <c r="X17" s="53">
        <f>LARGE(Data!$A$2:$A$45,4)</f>
        <v>2014</v>
      </c>
      <c r="Y17" s="53">
        <f>LARGE(Data!$A$2:$A$45,3)</f>
        <v>2015</v>
      </c>
      <c r="Z17" s="53">
        <f>LARGE(Data!$A$2:$A$45,2)</f>
        <v>2016</v>
      </c>
      <c r="AA17" s="53">
        <f>LARGE(Data!$A$2:$A$45,1)</f>
        <v>2017</v>
      </c>
      <c r="AB17" s="53"/>
    </row>
    <row customFormat="1" r="18" s="1" spans="1:33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00"/>
      <c r="S18" s="100"/>
      <c r="T18" s="100"/>
      <c r="U18" s="100"/>
      <c r="V18" s="100">
        <f>VLOOKUP(V17,Data!$A$2:$G$45,2,TRUE)</f>
        <v>600</v>
      </c>
      <c r="W18" s="100">
        <f>VLOOKUP(W17,Data!$A$2:$G$45,2,TRUE)</f>
        <v>607</v>
      </c>
      <c r="X18" s="100">
        <f>VLOOKUP(X17,Data!$A$2:$G$45,2,TRUE)</f>
        <v>697</v>
      </c>
      <c r="Y18" s="100">
        <f>VLOOKUP(Y17,Data!$A$2:$G$45,2,TRUE)</f>
        <v>699</v>
      </c>
      <c r="Z18" s="100">
        <f>VLOOKUP(Z17,Data!$A$2:$G$45,2,TRUE)</f>
        <v>750</v>
      </c>
      <c r="AA18" s="101">
        <f>VLOOKUP(AA17,Data!$A$2:$G$45,2,TRUE)</f>
        <v>798</v>
      </c>
      <c r="AB18" s="53"/>
    </row>
    <row customFormat="1" r="19" s="1" spans="1:33" x14ac:dyDescent="0.2">
      <c r="A19" s="53"/>
      <c r="B19" s="53"/>
      <c r="C19" s="53"/>
      <c r="D19" s="53"/>
      <c r="E19" s="53"/>
      <c r="F19" s="53"/>
      <c r="G19" s="53"/>
      <c r="H19" s="53"/>
      <c r="I19" s="55"/>
      <c r="J19" s="53"/>
      <c r="K19" s="53"/>
      <c r="L19" s="53"/>
      <c r="M19" s="53"/>
      <c r="N19" s="53"/>
      <c r="O19" s="53"/>
      <c r="P19" s="53"/>
      <c r="Q19" s="53"/>
      <c r="R19" s="100"/>
      <c r="S19" s="100"/>
      <c r="T19" s="100"/>
      <c r="U19" s="100"/>
      <c r="V19" s="100">
        <f>VLOOKUP(V17,Data!$A$2:$G$45,4,TRUE)</f>
        <v>243</v>
      </c>
      <c r="W19" s="100">
        <f>VLOOKUP(W17,Data!$A$2:$G$45,4,TRUE)</f>
        <v>227</v>
      </c>
      <c r="X19" s="100">
        <f>VLOOKUP(X17,Data!$A$2:$G$45,4,TRUE)</f>
        <v>254</v>
      </c>
      <c r="Y19" s="100">
        <f>VLOOKUP(Y17,Data!$A$2:$G$45,4,TRUE)</f>
        <v>306</v>
      </c>
      <c r="Z19" s="100">
        <f>VLOOKUP(Z17,Data!$A$2:$G$45,4,TRUE)</f>
        <v>328</v>
      </c>
      <c r="AA19" s="101">
        <f>VLOOKUP(AA17,Data!$A$2:$G$45,4,TRUE)</f>
        <v>379</v>
      </c>
      <c r="AB19" s="53"/>
    </row>
    <row customFormat="1" r="20" s="1" spans="1:33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100"/>
      <c r="S20" s="100"/>
      <c r="T20" s="100"/>
      <c r="U20" s="100"/>
      <c r="V20" s="100">
        <f>VLOOKUP(V17,Data!$A$2:$G$45,6,TRUE)</f>
        <v>3083</v>
      </c>
      <c r="W20" s="100">
        <f>VLOOKUP(W17,Data!$A$2:$G$45,6,TRUE)</f>
        <v>3262</v>
      </c>
      <c r="X20" s="100">
        <f>VLOOKUP(X17,Data!$A$2:$G$45,6,TRUE)</f>
        <v>4282</v>
      </c>
      <c r="Y20" s="100">
        <f>VLOOKUP(Y17,Data!$A$2:$G$45,6,TRUE)</f>
        <v>4954</v>
      </c>
      <c r="Z20" s="100">
        <f>VLOOKUP(Z17,Data!$A$2:$G$45,6,TRUE)</f>
        <v>5731</v>
      </c>
      <c r="AA20" s="101">
        <f>VLOOKUP(AA17,Data!$A$2:$G$45,6,TRUE)</f>
        <v>5975</v>
      </c>
      <c r="AB20" s="53"/>
    </row>
    <row customFormat="1" r="21" s="1" spans="1:33" x14ac:dyDescent="0.2">
      <c r="A21" s="53"/>
      <c r="B21" s="53"/>
      <c r="C21" s="53"/>
      <c r="D21" s="53"/>
      <c r="E21" s="53"/>
      <c r="F21" s="53"/>
      <c r="G21" s="53"/>
      <c r="H21" s="53"/>
      <c r="I21" s="56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53"/>
      <c r="X21" s="53"/>
      <c r="Y21" s="53"/>
      <c r="Z21" s="53"/>
      <c r="AA21" s="74"/>
      <c r="AB21" s="53"/>
    </row>
    <row customFormat="1" r="22" s="1" spans="1:33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4"/>
      <c r="W22" s="53"/>
      <c r="X22" s="53"/>
      <c r="Y22" s="53"/>
      <c r="Z22" s="53"/>
      <c r="AA22" s="53"/>
      <c r="AB22" s="53"/>
    </row>
    <row customFormat="1" r="23" s="1" spans="1:33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  <c r="W23" s="53"/>
      <c r="X23" s="53"/>
      <c r="Y23" s="53"/>
      <c r="Z23" s="53"/>
      <c r="AA23" s="53"/>
      <c r="AB23" s="53"/>
    </row>
    <row customFormat="1" r="24" s="1" spans="1:33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  <c r="W24" s="53"/>
      <c r="X24" s="53"/>
      <c r="Y24" s="53"/>
      <c r="Z24" s="53"/>
      <c r="AA24" s="53"/>
      <c r="AB24" s="53"/>
    </row>
    <row customFormat="1" r="25" s="1" spans="1:33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W25" s="53"/>
      <c r="X25" s="53"/>
      <c r="Y25" s="53"/>
      <c r="Z25" s="53"/>
      <c r="AA25" s="53"/>
      <c r="AB25" s="53"/>
    </row>
    <row customFormat="1" r="26" s="1" spans="1:33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4"/>
      <c r="W26" s="53"/>
      <c r="X26" s="53"/>
      <c r="Y26" s="53"/>
      <c r="Z26" s="53"/>
      <c r="AA26" s="53"/>
      <c r="AB26" s="53"/>
    </row>
    <row customFormat="1" r="27" s="1" spans="1:33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53"/>
      <c r="X27" s="53"/>
      <c r="Y27" s="53"/>
      <c r="Z27" s="53"/>
      <c r="AA27" s="53"/>
      <c r="AB27" s="53"/>
    </row>
    <row customFormat="1" r="28" s="1" spans="1:33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3"/>
      <c r="Z28" s="53"/>
      <c r="AA28" s="53"/>
      <c r="AB28" s="53"/>
    </row>
    <row customFormat="1" hidden="1" r="29" s="2" spans="1:33" x14ac:dyDescent="0.2">
      <c r="A29" s="57"/>
      <c r="B29" s="58"/>
      <c r="C29" s="57"/>
      <c r="D29" s="59">
        <f>LARGE(Data!$A$2:$A$99,3)</f>
        <v>2015</v>
      </c>
      <c r="E29" s="60"/>
      <c r="F29" s="59"/>
      <c r="G29" s="57"/>
      <c r="H29" s="59">
        <f>LARGE(Data!$A$2:$A$99,2)</f>
        <v>2016</v>
      </c>
      <c r="I29" s="57"/>
      <c r="J29" s="57"/>
      <c r="K29" s="57"/>
      <c r="L29" s="59">
        <f>LARGE(Data!$A$2:$A$99,1)</f>
        <v>2017</v>
      </c>
      <c r="M29" s="57"/>
      <c r="N29" s="57"/>
      <c r="O29" s="57"/>
      <c r="P29" s="57"/>
      <c r="Q29" s="57"/>
      <c r="R29" s="57"/>
      <c r="S29" s="57"/>
      <c r="T29" s="57"/>
      <c r="U29" s="57"/>
      <c r="V29" s="61"/>
      <c r="W29" s="57"/>
      <c r="X29" s="57"/>
      <c r="Y29" s="57"/>
      <c r="Z29" s="57"/>
      <c r="AA29" s="57"/>
      <c r="AB29" s="57"/>
    </row>
    <row customFormat="1" customHeight="1" ht="11.1" r="30" s="11" spans="1:33" x14ac:dyDescent="0.2">
      <c r="A30" s="62"/>
      <c r="B30" s="63" t="str">
        <f>CONCATENATE("Calendar Year ",D29)</f>
        <v>Calendar Year 2015</v>
      </c>
      <c r="C30" s="64"/>
      <c r="D30" s="64"/>
      <c r="E30" s="62"/>
      <c r="F30" s="63" t="str">
        <f>CONCATENATE("Calendar Year ",H29)</f>
        <v>Calendar Year 2016</v>
      </c>
      <c r="G30" s="64"/>
      <c r="H30" s="64"/>
      <c r="I30" s="62"/>
      <c r="J30" s="107" t="str">
        <f>CONCATENATE("Calendar Year ",L29)</f>
        <v>Calendar Year 2017</v>
      </c>
      <c r="K30" s="107" t="str">
        <f ref="K30:L30" si="0" t="shared">CONCATENATE("Calendar ",M29)</f>
        <v xml:space="preserve">Calendar </v>
      </c>
      <c r="L30" s="107" t="str">
        <f si="0" t="shared"/>
        <v xml:space="preserve">Calendar </v>
      </c>
      <c r="M30" s="62"/>
      <c r="N30" s="105"/>
      <c r="O30" s="105"/>
      <c r="P30" s="105"/>
      <c r="Q30" s="65"/>
      <c r="R30" s="65"/>
      <c r="S30" s="65"/>
      <c r="T30" s="65"/>
      <c r="U30" s="65"/>
      <c r="V30" s="66"/>
      <c r="W30" s="65"/>
      <c r="X30" s="65"/>
      <c r="Y30" s="65"/>
      <c r="Z30" s="65"/>
      <c r="AA30" s="65"/>
      <c r="AB30" s="65"/>
      <c r="AC30" s="13"/>
      <c r="AD30" s="13"/>
      <c r="AE30" s="13"/>
      <c r="AF30" s="13"/>
      <c r="AG30" s="14"/>
    </row>
    <row customFormat="1" customHeight="1" ht="18" r="31" s="3" spans="1:33" x14ac:dyDescent="0.2">
      <c r="A31" s="67"/>
      <c r="B31" s="68" t="s">
        <v>0</v>
      </c>
      <c r="C31" s="69"/>
      <c r="D31" s="70" t="s">
        <v>5</v>
      </c>
      <c r="E31" s="67"/>
      <c r="F31" s="68" t="s">
        <v>0</v>
      </c>
      <c r="G31" s="69"/>
      <c r="H31" s="70" t="s">
        <v>5</v>
      </c>
      <c r="I31" s="67"/>
      <c r="J31" s="68" t="s">
        <v>0</v>
      </c>
      <c r="K31" s="69"/>
      <c r="L31" s="70" t="s">
        <v>5</v>
      </c>
      <c r="M31" s="67"/>
      <c r="N31" s="71"/>
      <c r="O31" s="69"/>
      <c r="P31" s="72"/>
      <c r="Q31" s="69"/>
      <c r="R31" s="72"/>
      <c r="S31" s="71"/>
      <c r="T31" s="69"/>
      <c r="U31" s="72"/>
      <c r="V31" s="73"/>
      <c r="W31" s="72"/>
      <c r="X31" s="71"/>
      <c r="Y31" s="69"/>
      <c r="Z31" s="72"/>
      <c r="AA31" s="71"/>
      <c r="AB31" s="69"/>
      <c r="AC31" s="16"/>
      <c r="AD31" s="15"/>
      <c r="AE31" s="8"/>
      <c r="AF31" s="16"/>
      <c r="AG31" s="10"/>
    </row>
    <row customFormat="1" customHeight="1" ht="14.1" r="32" s="2" spans="1:33" x14ac:dyDescent="0.2">
      <c r="A32" s="57" t="s">
        <v>1</v>
      </c>
      <c r="B32" s="74">
        <f>INDEX(Data!$A$2:$G$99,MATCH($D29,Data!$A$2:$A$99,0),2)</f>
        <v>699</v>
      </c>
      <c r="C32" s="74"/>
      <c r="D32" s="74">
        <f>INDEX(Data!$A$2:$G$99,MATCH($D29,Data!$A$2:$A$99,0),3)</f>
        <v>22.38</v>
      </c>
      <c r="E32" s="57"/>
      <c r="F32" s="74">
        <f>INDEX(Data!$A$2:$G$99,MATCH($H29,Data!$A$2:$A$99,0),2)</f>
        <v>750</v>
      </c>
      <c r="G32" s="74"/>
      <c r="H32" s="75">
        <f>INDEX(Data!$A$2:$G$99,MATCH($H29,Data!$A$2:$A$99,0),3)</f>
        <v>23.93</v>
      </c>
      <c r="I32" s="57"/>
      <c r="J32" s="74">
        <f>INDEX(Data!$A$2:$G$99,MATCH($L29,Data!$A$2:$A$99,0),2)</f>
        <v>798</v>
      </c>
      <c r="K32" s="74"/>
      <c r="L32" s="75">
        <f>INDEX(Data!$A$2:$G$99,MATCH($L29,Data!$A$2:$A$99,0),3)</f>
        <v>25.37</v>
      </c>
      <c r="M32" s="57"/>
      <c r="N32" s="76"/>
      <c r="O32" s="76"/>
      <c r="P32" s="77"/>
      <c r="Q32" s="76"/>
      <c r="R32" s="76"/>
      <c r="S32" s="76"/>
      <c r="T32" s="76"/>
      <c r="U32" s="76"/>
      <c r="V32" s="78">
        <f>(J32-B32)/B32*100</f>
        <v>14.163090128755366</v>
      </c>
      <c r="W32" s="76"/>
      <c r="X32" s="76"/>
      <c r="Y32" s="76"/>
      <c r="Z32" s="77"/>
      <c r="AA32" s="76"/>
      <c r="AB32" s="76"/>
      <c r="AC32" s="17"/>
      <c r="AD32" s="9"/>
      <c r="AE32" s="9"/>
      <c r="AF32" s="17"/>
      <c r="AG32" s="7"/>
    </row>
    <row customFormat="1" customHeight="1" ht="14.1" r="33" s="2" spans="1:33" x14ac:dyDescent="0.2">
      <c r="A33" s="57" t="s">
        <v>2</v>
      </c>
      <c r="B33" s="74">
        <f>INDEX(Data!$A$2:$G$99,MATCH(Factbook!D$29,Data!$A$2:$A$99,0),4)</f>
        <v>306</v>
      </c>
      <c r="C33" s="74"/>
      <c r="D33" s="74">
        <f>INDEX(Data!$A$2:$G$99,MATCH(Factbook!D$29,Data!$A$2:$A$99,0),5)</f>
        <v>9.8000000000000007</v>
      </c>
      <c r="E33" s="57"/>
      <c r="F33" s="74">
        <f>INDEX(Data!$A$2:$G$99,MATCH($H29,Data!$A$2:$A$99,0),4)</f>
        <v>328</v>
      </c>
      <c r="G33" s="74"/>
      <c r="H33" s="75">
        <f>INDEX(Data!$A$2:$G$99,MATCH($H29,Data!$A$2:$A$99,0),5)</f>
        <v>10.46</v>
      </c>
      <c r="I33" s="57"/>
      <c r="J33" s="74">
        <f>INDEX(Data!$A$2:$G$99,MATCH($L29,Data!$A$2:$A$99,0),4)</f>
        <v>379</v>
      </c>
      <c r="K33" s="74"/>
      <c r="L33" s="75">
        <f>INDEX(Data!$A$2:$G$99,MATCH($L29,Data!$A$2:$A$99,0),5)</f>
        <v>12.05</v>
      </c>
      <c r="M33" s="57"/>
      <c r="N33" s="74"/>
      <c r="O33" s="74"/>
      <c r="P33" s="75"/>
      <c r="Q33" s="76"/>
      <c r="R33" s="76"/>
      <c r="S33" s="76"/>
      <c r="T33" s="76"/>
      <c r="U33" s="76"/>
      <c r="V33" s="79">
        <f>(J33-B33)/B33*100</f>
        <v>23.856209150326798</v>
      </c>
      <c r="W33" s="76"/>
      <c r="X33" s="76"/>
      <c r="Y33" s="76"/>
      <c r="Z33" s="77"/>
      <c r="AA33" s="76"/>
      <c r="AB33" s="76"/>
      <c r="AC33" s="17"/>
      <c r="AD33" s="9"/>
      <c r="AE33" s="9"/>
      <c r="AF33" s="17"/>
      <c r="AG33" s="7"/>
    </row>
    <row customFormat="1" customHeight="1" ht="14.1" r="34" s="2" spans="1:33" thickBot="1" x14ac:dyDescent="0.25">
      <c r="A34" s="57" t="s">
        <v>3</v>
      </c>
      <c r="B34" s="80">
        <f>INDEX(Data!$A$2:$G$99,MATCH(D$29,Data!$A$2:$A$99,0),6)</f>
        <v>4954</v>
      </c>
      <c r="C34" s="81"/>
      <c r="D34" s="82">
        <f>INDEX(Data!$A$2:$G$99,MATCH(D$29,Data!$A$2:$A$99,0),7)</f>
        <v>190.76</v>
      </c>
      <c r="E34" s="57"/>
      <c r="F34" s="80">
        <f>INDEX(Data!$A$2:$G$99,MATCH($H29,Data!$A$2:$A$99,0),6)</f>
        <v>5731</v>
      </c>
      <c r="G34" s="81"/>
      <c r="H34" s="82">
        <f>INDEX(Data!$A$2:$G$99,MATCH($H29,Data!$A$2:$A$99,0),7)</f>
        <v>182.82</v>
      </c>
      <c r="I34" s="57"/>
      <c r="J34" s="80">
        <f>INDEX(Data!$A$2:$G$99,MATCH($L29,Data!$A$2:$A$99,0),6)</f>
        <v>5975</v>
      </c>
      <c r="K34" s="81"/>
      <c r="L34" s="82">
        <f>INDEX(Data!$A$2:$G$99,MATCH($L29,Data!$A$2:$A$99,0),7)</f>
        <v>189.94</v>
      </c>
      <c r="M34" s="57"/>
      <c r="N34" s="83"/>
      <c r="O34" s="81"/>
      <c r="P34" s="84"/>
      <c r="Q34" s="76"/>
      <c r="R34" s="76"/>
      <c r="S34" s="76"/>
      <c r="T34" s="76"/>
      <c r="U34" s="77"/>
      <c r="V34" s="79">
        <f>(J34-B34)/B34*100</f>
        <v>20.609608397254746</v>
      </c>
      <c r="W34" s="77"/>
      <c r="X34" s="76"/>
      <c r="Y34" s="76"/>
      <c r="Z34" s="77"/>
      <c r="AA34" s="76"/>
      <c r="AB34" s="76"/>
      <c r="AC34" s="17"/>
      <c r="AD34" s="9"/>
      <c r="AE34" s="9"/>
      <c r="AF34" s="17"/>
      <c r="AG34" s="7"/>
    </row>
    <row customFormat="1" customHeight="1" ht="14.1" r="35" s="2" spans="1:33" thickBot="1" thickTop="1" x14ac:dyDescent="0.25">
      <c r="A35" s="57" t="s">
        <v>4</v>
      </c>
      <c r="B35" s="85">
        <f>SUM(B32:B34)</f>
        <v>5959</v>
      </c>
      <c r="C35" s="74"/>
      <c r="D35" s="86">
        <f>SUM(D32:D34)</f>
        <v>222.94</v>
      </c>
      <c r="E35" s="57"/>
      <c r="F35" s="85">
        <f>SUM(F32:F34)</f>
        <v>6809</v>
      </c>
      <c r="G35" s="74"/>
      <c r="H35" s="86">
        <f>SUM(H32:H34)</f>
        <v>217.20999999999998</v>
      </c>
      <c r="I35" s="57"/>
      <c r="J35" s="85">
        <f>SUM(J32:J34)</f>
        <v>7152</v>
      </c>
      <c r="K35" s="74"/>
      <c r="L35" s="86">
        <f>SUM(L32:L34)</f>
        <v>227.36</v>
      </c>
      <c r="M35" s="57"/>
      <c r="N35" s="87"/>
      <c r="O35" s="76"/>
      <c r="P35" s="86"/>
      <c r="Q35" s="76"/>
      <c r="R35" s="69"/>
      <c r="S35" s="69"/>
      <c r="T35" s="76"/>
      <c r="U35" s="69"/>
      <c r="V35" s="79">
        <f>(J35-B35)/B35*100</f>
        <v>20.020137606981038</v>
      </c>
      <c r="W35" s="69"/>
      <c r="X35" s="69"/>
      <c r="Y35" s="76"/>
      <c r="Z35" s="86"/>
      <c r="AA35" s="87"/>
      <c r="AB35" s="76"/>
      <c r="AC35" s="12"/>
      <c r="AD35" s="18"/>
      <c r="AE35" s="9"/>
      <c r="AF35" s="12"/>
      <c r="AG35" s="7"/>
    </row>
    <row customFormat="1" customHeight="1" ht="12" r="36" s="2" spans="1:33" thickTop="1" x14ac:dyDescent="0.2">
      <c r="A36" s="58"/>
      <c r="B36" s="88"/>
      <c r="C36" s="89"/>
      <c r="D36" s="90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93"/>
      <c r="Q36" s="91"/>
      <c r="R36" s="88"/>
      <c r="S36" s="60"/>
      <c r="T36" s="60"/>
      <c r="U36" s="60"/>
      <c r="V36" s="92"/>
      <c r="W36" s="60"/>
      <c r="X36" s="60"/>
      <c r="Y36" s="60"/>
      <c r="Z36" s="60"/>
      <c r="AA36" s="60"/>
      <c r="AB36" s="60"/>
      <c r="AC36" s="7"/>
      <c r="AD36" s="7"/>
      <c r="AE36" s="7"/>
      <c r="AF36" s="7"/>
      <c r="AG36" s="7"/>
    </row>
    <row customFormat="1" customHeight="1" ht="12" r="37" s="2" spans="1:33" x14ac:dyDescent="0.2">
      <c r="A37" s="94" t="s">
        <v>21</v>
      </c>
      <c r="B37" s="88"/>
      <c r="C37" s="89"/>
      <c r="D37" s="9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93"/>
      <c r="Q37" s="91"/>
      <c r="R37" s="88"/>
      <c r="S37" s="60"/>
      <c r="T37" s="60"/>
      <c r="U37" s="60"/>
      <c r="V37" s="92"/>
      <c r="W37" s="60"/>
      <c r="X37" s="60"/>
      <c r="Y37" s="60"/>
      <c r="Z37" s="60"/>
      <c r="AA37" s="60"/>
      <c r="AB37" s="60"/>
      <c r="AC37" s="7"/>
      <c r="AD37" s="7"/>
      <c r="AE37" s="7"/>
      <c r="AF37" s="7"/>
      <c r="AG37" s="7"/>
    </row>
    <row customFormat="1" customHeight="1" ht="12" r="38" s="2" spans="1:33" x14ac:dyDescent="0.2">
      <c r="A38" s="106" t="str">
        <f>IF(J34&gt;B34,CONCATENATE("1)  Tobacco-related deaths increased ",ROUND(V34,1),"% from ",D29," to ",L29,"."),CONCATENATE("1)  Tobacco-related deaths decreased ",ROUND(V34,1),"% from ",D29," to ",L29,"."))</f>
        <v>1)  Tobacco-related deaths increased 20.6% from 2015 to 2017.</v>
      </c>
      <c r="B38" s="106" t="e">
        <f>IF(#REF!&gt;#REF!,CONCATENATE("3)  Alcohol-related deaths increased ",ROUND(H32,1),"%"),CONCATENATE("3)  Alcohol-related deaths decreased ",ROUND(H32,1),"%"))</f>
        <v>#REF!</v>
      </c>
      <c r="C38" s="106" t="e">
        <f>IF(#REF!&gt;#REF!,CONCATENATE("3)  Alcohol-related deaths increased ",ROUND(I32,1),"%"),CONCATENATE("3)  Alcohol-related deaths decreased ",ROUND(I32,1),"%"))</f>
        <v>#REF!</v>
      </c>
      <c r="D38" s="106" t="e">
        <f>IF(#REF!&gt;#REF!,CONCATENATE("3)  Alcohol-related deaths increased ",ROUND(J32,1),"%"),CONCATENATE("3)  Alcohol-related deaths decreased ",ROUND(J32,1),"%"))</f>
        <v>#REF!</v>
      </c>
      <c r="E38" s="106" t="e">
        <f>IF(#REF!&gt;#REF!,CONCATENATE("3)  Alcohol-related deaths increased ",ROUND(K32,1),"%"),CONCATENATE("3)  Alcohol-related deaths decreased ",ROUND(K32,1),"%"))</f>
        <v>#REF!</v>
      </c>
      <c r="F38" s="106" t="e">
        <f>IF(#REF!&gt;#REF!,CONCATENATE("3)  Alcohol-related deaths increased ",ROUND(L32,1),"%"),CONCATENATE("3)  Alcohol-related deaths decreased ",ROUND(L32,1),"%"))</f>
        <v>#REF!</v>
      </c>
      <c r="G38" s="106" t="e">
        <f>IF(A32&gt;#REF!,CONCATENATE("3)  Alcohol-related deaths increased ",ROUND(M32,1),"%"),CONCATENATE("3)  Alcohol-related deaths decreased ",ROUND(M32,1),"%"))</f>
        <v>#REF!</v>
      </c>
      <c r="H38" s="106" t="e">
        <f>IF(B32&gt;#REF!,CONCATENATE("3)  Alcohol-related deaths increased ",ROUND(N32,1),"%"),CONCATENATE("3)  Alcohol-related deaths decreased ",ROUND(N32,1),"%"))</f>
        <v>#REF!</v>
      </c>
      <c r="I38" s="106" t="e">
        <f>IF(C32&gt;#REF!,CONCATENATE("3)  Alcohol-related deaths increased ",ROUND(O32,1),"%"),CONCATENATE("3)  Alcohol-related deaths decreased ",ROUND(O32,1),"%"))</f>
        <v>#REF!</v>
      </c>
      <c r="J38" s="106" t="e">
        <f>IF(D32&gt;#REF!,CONCATENATE("3)  Alcohol-related deaths increased ",ROUND(P32,1),"%"),CONCATENATE("3)  Alcohol-related deaths decreased ",ROUND(P32,1),"%"))</f>
        <v>#REF!</v>
      </c>
      <c r="K38" s="106" t="e">
        <f>IF(E32&gt;#REF!,CONCATENATE("3)  Alcohol-related deaths increased ",ROUND(Q32,1),"%"),CONCATENATE("3)  Alcohol-related deaths decreased ",ROUND(Q32,1),"%"))</f>
        <v>#REF!</v>
      </c>
      <c r="L38" s="106" t="e">
        <f>IF(F32&gt;#REF!,CONCATENATE("3)  Alcohol-related deaths increased ",ROUND(R32,1),"%"),CONCATENATE("3)  Alcohol-related deaths decreased ",ROUND(R32,1),"%"))</f>
        <v>#REF!</v>
      </c>
      <c r="M38" s="57"/>
      <c r="N38" s="57"/>
      <c r="O38" s="57"/>
      <c r="P38" s="95"/>
      <c r="Q38" s="96"/>
      <c r="R38" s="88"/>
      <c r="S38" s="60"/>
      <c r="T38" s="60"/>
      <c r="U38" s="60"/>
      <c r="V38" s="92"/>
      <c r="W38" s="60"/>
      <c r="X38" s="60"/>
      <c r="Y38" s="60"/>
      <c r="Z38" s="60"/>
      <c r="AA38" s="60"/>
      <c r="AB38" s="60"/>
      <c r="AC38" s="7"/>
      <c r="AD38" s="7"/>
      <c r="AE38" s="7"/>
      <c r="AF38" s="7"/>
      <c r="AG38" s="7"/>
    </row>
    <row customFormat="1" customHeight="1" ht="3" r="39" s="2" spans="1:33" x14ac:dyDescent="0.2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57"/>
      <c r="N39" s="57"/>
      <c r="O39" s="57"/>
      <c r="P39" s="98"/>
      <c r="Q39" s="91"/>
      <c r="R39" s="88"/>
      <c r="S39" s="60"/>
      <c r="T39" s="60"/>
      <c r="U39" s="60"/>
      <c r="V39" s="92"/>
      <c r="W39" s="60"/>
      <c r="X39" s="60"/>
      <c r="Y39" s="60"/>
      <c r="Z39" s="60"/>
      <c r="AA39" s="60"/>
      <c r="AB39" s="60"/>
      <c r="AC39" s="7"/>
      <c r="AD39" s="7"/>
      <c r="AE39" s="7"/>
      <c r="AF39" s="7"/>
      <c r="AG39" s="7"/>
    </row>
    <row customFormat="1" customHeight="1" ht="12" r="40" s="2" spans="1:33" x14ac:dyDescent="0.2">
      <c r="A40" s="106" t="str">
        <f>IF(J33&gt;B33,CONCATENATE("2)  Drug-related deaths increased ",ROUND(V33,1),"% from ",D29," to ",L29,"."),CONCATENATE("2)  Drug-related deaths decreased ",ROUND(V33,1),"% from ",D29," to ",L29,"."))</f>
        <v>2)  Drug-related deaths increased 23.9% from 2015 to 2017.</v>
      </c>
      <c r="B40" s="106" t="e">
        <f>IF(#REF!&gt;#REF!,CONCATENATE("3)  Alcohol-related deaths increased ",ROUND(H33,1),"%"),CONCATENATE("3)  Alcohol-related deaths decreased ",ROUND(H33,1),"%"))</f>
        <v>#REF!</v>
      </c>
      <c r="C40" s="106" t="e">
        <f>IF(#REF!&gt;#REF!,CONCATENATE("3)  Alcohol-related deaths increased ",ROUND(I33,1),"%"),CONCATENATE("3)  Alcohol-related deaths decreased ",ROUND(I33,1),"%"))</f>
        <v>#REF!</v>
      </c>
      <c r="D40" s="106" t="e">
        <f>IF(#REF!&gt;#REF!,CONCATENATE("3)  Alcohol-related deaths increased ",ROUND(J33,1),"%"),CONCATENATE("3)  Alcohol-related deaths decreased ",ROUND(J33,1),"%"))</f>
        <v>#REF!</v>
      </c>
      <c r="E40" s="106" t="e">
        <f>IF(#REF!&gt;#REF!,CONCATENATE("3)  Alcohol-related deaths increased ",ROUND(K33,1),"%"),CONCATENATE("3)  Alcohol-related deaths decreased ",ROUND(K33,1),"%"))</f>
        <v>#REF!</v>
      </c>
      <c r="F40" s="106" t="e">
        <f>IF(#REF!&gt;#REF!,CONCATENATE("3)  Alcohol-related deaths increased ",ROUND(L33,1),"%"),CONCATENATE("3)  Alcohol-related deaths decreased ",ROUND(L33,1),"%"))</f>
        <v>#REF!</v>
      </c>
      <c r="G40" s="106" t="e">
        <f>IF(A33&gt;#REF!,CONCATENATE("3)  Alcohol-related deaths increased ",ROUND(M33,1),"%"),CONCATENATE("3)  Alcohol-related deaths decreased ",ROUND(M33,1),"%"))</f>
        <v>#REF!</v>
      </c>
      <c r="H40" s="106" t="e">
        <f>IF(B33&gt;#REF!,CONCATENATE("3)  Alcohol-related deaths increased ",ROUND(N33,1),"%"),CONCATENATE("3)  Alcohol-related deaths decreased ",ROUND(N33,1),"%"))</f>
        <v>#REF!</v>
      </c>
      <c r="I40" s="106" t="e">
        <f>IF(C33&gt;#REF!,CONCATENATE("3)  Alcohol-related deaths increased ",ROUND(O33,1),"%"),CONCATENATE("3)  Alcohol-related deaths decreased ",ROUND(O33,1),"%"))</f>
        <v>#REF!</v>
      </c>
      <c r="J40" s="106" t="e">
        <f>IF(D33&gt;#REF!,CONCATENATE("3)  Alcohol-related deaths increased ",ROUND(P33,1),"%"),CONCATENATE("3)  Alcohol-related deaths decreased ",ROUND(P33,1),"%"))</f>
        <v>#REF!</v>
      </c>
      <c r="K40" s="106" t="e">
        <f>IF(E33&gt;#REF!,CONCATENATE("3)  Alcohol-related deaths increased ",ROUND(Q33,1),"%"),CONCATENATE("3)  Alcohol-related deaths decreased ",ROUND(Q33,1),"%"))</f>
        <v>#REF!</v>
      </c>
      <c r="L40" s="106" t="e">
        <f>IF(F33&gt;#REF!,CONCATENATE("3)  Alcohol-related deaths increased ",ROUND(R33,1),"%"),CONCATENATE("3)  Alcohol-related deaths decreased ",ROUND(R33,1),"%"))</f>
        <v>#REF!</v>
      </c>
      <c r="M40" s="57"/>
      <c r="N40" s="57"/>
      <c r="O40" s="57"/>
      <c r="P40" s="93"/>
      <c r="Q40" s="91"/>
      <c r="R40" s="88"/>
      <c r="S40" s="60"/>
      <c r="T40" s="60"/>
      <c r="U40" s="60"/>
      <c r="V40" s="92"/>
      <c r="W40" s="60"/>
      <c r="X40" s="60"/>
      <c r="Y40" s="60"/>
      <c r="Z40" s="60"/>
      <c r="AA40" s="60"/>
      <c r="AB40" s="60"/>
      <c r="AC40" s="7"/>
      <c r="AD40" s="7"/>
      <c r="AE40" s="7"/>
      <c r="AF40" s="7"/>
      <c r="AG40" s="7"/>
    </row>
    <row customFormat="1" customHeight="1" ht="3" r="41" s="2" spans="1:33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57"/>
      <c r="N41" s="57"/>
      <c r="O41" s="57"/>
      <c r="P41" s="93"/>
      <c r="Q41" s="91"/>
      <c r="R41" s="88"/>
      <c r="S41" s="60"/>
      <c r="T41" s="60"/>
      <c r="U41" s="60"/>
      <c r="V41" s="92"/>
      <c r="W41" s="60"/>
      <c r="X41" s="60"/>
      <c r="Y41" s="60"/>
      <c r="Z41" s="60"/>
      <c r="AA41" s="60"/>
      <c r="AB41" s="60"/>
      <c r="AC41" s="7"/>
      <c r="AD41" s="7"/>
      <c r="AE41" s="7"/>
      <c r="AF41" s="7"/>
      <c r="AG41" s="7"/>
    </row>
    <row customFormat="1" customHeight="1" ht="12" r="42" s="2" spans="1:33" x14ac:dyDescent="0.2">
      <c r="A42" s="106" t="str">
        <f>IF(J32&gt;B32,CONCATENATE("3)  Alcohol-related deaths increased ",ROUND(V32,1),"% from ",D29," to ",L29,"."),CONCATENATE("3)  Alcohol-related deaths decreased ",ROUND(V32,1),"% from ",D29," to ",L29,"."))</f>
        <v>3)  Alcohol-related deaths increased 14.2% from 2015 to 2017.</v>
      </c>
      <c r="B42" s="106" t="e">
        <f>IF(#REF!&gt;#REF!,CONCATENATE("3)  Alcohol-related deaths increased ",ROUND(H34,1),"%"),CONCATENATE("3)  Alcohol-related deaths decreased ",ROUND(H34,1),"%"))</f>
        <v>#REF!</v>
      </c>
      <c r="C42" s="106" t="e">
        <f>IF(#REF!&gt;#REF!,CONCATENATE("3)  Alcohol-related deaths increased ",ROUND(I34,1),"%"),CONCATENATE("3)  Alcohol-related deaths decreased ",ROUND(I34,1),"%"))</f>
        <v>#REF!</v>
      </c>
      <c r="D42" s="106" t="e">
        <f>IF(#REF!&gt;#REF!,CONCATENATE("3)  Alcohol-related deaths increased ",ROUND(J34,1),"%"),CONCATENATE("3)  Alcohol-related deaths decreased ",ROUND(J34,1),"%"))</f>
        <v>#REF!</v>
      </c>
      <c r="E42" s="106" t="e">
        <f>IF(#REF!&gt;#REF!,CONCATENATE("3)  Alcohol-related deaths increased ",ROUND(K34,1),"%"),CONCATENATE("3)  Alcohol-related deaths decreased ",ROUND(K34,1),"%"))</f>
        <v>#REF!</v>
      </c>
      <c r="F42" s="106" t="e">
        <f>IF(#REF!&gt;#REF!,CONCATENATE("3)  Alcohol-related deaths increased ",ROUND(L34,1),"%"),CONCATENATE("3)  Alcohol-related deaths decreased ",ROUND(L34,1),"%"))</f>
        <v>#REF!</v>
      </c>
      <c r="G42" s="106" t="e">
        <f>IF(A34&gt;#REF!,CONCATENATE("3)  Alcohol-related deaths increased ",ROUND(M34,1),"%"),CONCATENATE("3)  Alcohol-related deaths decreased ",ROUND(M34,1),"%"))</f>
        <v>#REF!</v>
      </c>
      <c r="H42" s="106" t="e">
        <f>IF(B34&gt;#REF!,CONCATENATE("3)  Alcohol-related deaths increased ",ROUND(N34,1),"%"),CONCATENATE("3)  Alcohol-related deaths decreased ",ROUND(N34,1),"%"))</f>
        <v>#REF!</v>
      </c>
      <c r="I42" s="106" t="e">
        <f>IF(C34&gt;#REF!,CONCATENATE("3)  Alcohol-related deaths increased ",ROUND(O34,1),"%"),CONCATENATE("3)  Alcohol-related deaths decreased ",ROUND(O34,1),"%"))</f>
        <v>#REF!</v>
      </c>
      <c r="J42" s="106" t="e">
        <f>IF(D34&gt;#REF!,CONCATENATE("3)  Alcohol-related deaths increased ",ROUND(P34,1),"%"),CONCATENATE("3)  Alcohol-related deaths decreased ",ROUND(P34,1),"%"))</f>
        <v>#REF!</v>
      </c>
      <c r="K42" s="106" t="e">
        <f>IF(E34&gt;#REF!,CONCATENATE("3)  Alcohol-related deaths increased ",ROUND(Q34,1),"%"),CONCATENATE("3)  Alcohol-related deaths decreased ",ROUND(Q34,1),"%"))</f>
        <v>#REF!</v>
      </c>
      <c r="L42" s="106" t="e">
        <f>IF(F34&gt;#REF!,CONCATENATE("3)  Alcohol-related deaths increased ",ROUND(R34,1),"%"),CONCATENATE("3)  Alcohol-related deaths decreased ",ROUND(R34,1),"%"))</f>
        <v>#REF!</v>
      </c>
      <c r="M42" s="57"/>
      <c r="N42" s="57"/>
      <c r="O42" s="57"/>
      <c r="P42" s="93"/>
      <c r="Q42" s="91"/>
      <c r="R42" s="88"/>
      <c r="S42" s="60"/>
      <c r="T42" s="60"/>
      <c r="U42" s="60"/>
      <c r="V42" s="92"/>
      <c r="W42" s="60"/>
      <c r="X42" s="60"/>
      <c r="Y42" s="60"/>
      <c r="Z42" s="60"/>
      <c r="AA42" s="60"/>
      <c r="AB42" s="60"/>
      <c r="AC42" s="7"/>
      <c r="AD42" s="7"/>
      <c r="AE42" s="7"/>
      <c r="AF42" s="7"/>
      <c r="AG42" s="7"/>
    </row>
    <row customFormat="1" customHeight="1" ht="3" r="43" s="2" spans="1:33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4"/>
      <c r="Q43" s="5"/>
      <c r="R43" s="6"/>
      <c r="S43" s="7"/>
      <c r="T43" s="7"/>
      <c r="U43" s="7"/>
      <c r="V43" s="28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customFormat="1" customHeight="1" ht="12" r="44" s="2" spans="1:33" x14ac:dyDescent="0.2">
      <c r="A44" s="108" t="s">
        <v>23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5"/>
      <c r="R44" s="6"/>
      <c r="S44" s="7"/>
      <c r="T44" s="7"/>
      <c r="U44" s="7"/>
      <c r="V44" s="28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customFormat="1" customHeight="1" ht="24" r="45" s="2" spans="1:33" x14ac:dyDescent="0.2">
      <c r="A45" s="109" t="s">
        <v>19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10"/>
      <c r="N45" s="110"/>
      <c r="O45" s="110"/>
      <c r="P45" s="110"/>
      <c r="Q45" s="5"/>
      <c r="R45" s="6"/>
      <c r="S45" s="7"/>
      <c r="T45" s="7"/>
      <c r="U45" s="7"/>
      <c r="V45" s="28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customFormat="1" customHeight="1" ht="3" r="46" s="2" spans="1:33" x14ac:dyDescent="0.2">
      <c r="A46" s="19"/>
      <c r="B46" s="21"/>
      <c r="C46" s="23"/>
      <c r="D46" s="22"/>
      <c r="E46" s="1"/>
      <c r="F46" s="1"/>
      <c r="G46" s="1"/>
      <c r="H46" s="1"/>
      <c r="I46" s="1"/>
      <c r="J46" s="1"/>
      <c r="K46" s="1"/>
      <c r="L46" s="1"/>
      <c r="P46" s="4"/>
      <c r="Q46" s="5"/>
      <c r="R46" s="6"/>
      <c r="S46" s="7"/>
      <c r="T46" s="7"/>
      <c r="U46" s="7"/>
      <c r="V46" s="28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customFormat="1" customHeight="1" ht="12.75" r="47" s="2" spans="1:33" x14ac:dyDescent="0.2">
      <c r="A47" s="24" t="s">
        <v>6</v>
      </c>
      <c r="B47" s="24"/>
      <c r="C47" s="24"/>
      <c r="D47" s="24"/>
      <c r="E47" s="24"/>
      <c r="F47" s="24"/>
      <c r="G47" s="25"/>
      <c r="H47" s="25"/>
      <c r="I47" s="25"/>
      <c r="J47" s="25"/>
      <c r="K47" s="25"/>
      <c r="L47" s="25"/>
      <c r="P47" s="4"/>
      <c r="Q47" s="5"/>
      <c r="R47" s="6"/>
      <c r="S47" s="7"/>
      <c r="T47" s="7"/>
      <c r="U47" s="7"/>
      <c r="V47" s="28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customFormat="1" customHeight="1" ht="12.75" r="48" s="2" spans="1:33" x14ac:dyDescent="0.2">
      <c r="A48" s="103" t="s">
        <v>22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P48" s="4"/>
      <c r="Q48" s="5"/>
      <c r="R48" s="6"/>
      <c r="S48" s="7"/>
      <c r="T48" s="7"/>
      <c r="U48" s="7"/>
      <c r="V48" s="28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customFormat="1" customHeight="1" ht="12.75" r="49" s="2" spans="1:22" x14ac:dyDescent="0.2">
      <c r="A49" s="104" t="s">
        <v>24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V49" s="51"/>
    </row>
    <row customFormat="1" r="50" s="2" spans="1:22" x14ac:dyDescent="0.2">
      <c r="A50" s="1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V50" s="51"/>
    </row>
    <row customFormat="1" r="51" s="2" spans="1:22" x14ac:dyDescent="0.2">
      <c r="V51" s="51"/>
    </row>
    <row customFormat="1" r="52" s="2" spans="1:22" x14ac:dyDescent="0.2">
      <c r="V52" s="51"/>
    </row>
    <row customFormat="1" r="53" s="2" spans="1:22" x14ac:dyDescent="0.2">
      <c r="V53" s="51"/>
    </row>
    <row customFormat="1" r="54" s="2" spans="1:22" x14ac:dyDescent="0.2">
      <c r="V54" s="51"/>
    </row>
    <row customFormat="1" r="55" s="2" spans="1:22" x14ac:dyDescent="0.2">
      <c r="A55"/>
      <c r="B55"/>
      <c r="C55"/>
      <c r="V55" s="51"/>
    </row>
    <row customFormat="1" r="56" s="2" spans="1:22" x14ac:dyDescent="0.2">
      <c r="A56"/>
      <c r="B56"/>
      <c r="C56" s="27"/>
      <c r="V56" s="51"/>
    </row>
    <row customFormat="1" r="57" s="2" spans="1:22" x14ac:dyDescent="0.2">
      <c r="V57" s="51"/>
    </row>
    <row customFormat="1" r="58" s="2" spans="1:22" x14ac:dyDescent="0.2">
      <c r="V58" s="51"/>
    </row>
    <row customFormat="1" r="59" s="2" spans="1:22" x14ac:dyDescent="0.2">
      <c r="V59" s="51"/>
    </row>
    <row customFormat="1" r="60" s="2" spans="1:22" x14ac:dyDescent="0.2">
      <c r="V60" s="51"/>
    </row>
    <row customFormat="1" r="61" s="2" spans="1:22" x14ac:dyDescent="0.2">
      <c r="V61" s="51"/>
    </row>
    <row customFormat="1" r="62" s="2" spans="1:22" x14ac:dyDescent="0.2">
      <c r="V62" s="51"/>
    </row>
    <row customFormat="1" r="63" s="2" spans="1:22" x14ac:dyDescent="0.2">
      <c r="V63" s="51"/>
    </row>
    <row customFormat="1" r="64" s="2" spans="1:22" x14ac:dyDescent="0.2">
      <c r="V64" s="51"/>
    </row>
    <row customFormat="1" r="65" s="2" spans="22:22" x14ac:dyDescent="0.2">
      <c r="V65" s="51"/>
    </row>
    <row customFormat="1" r="66" s="2" spans="22:22" x14ac:dyDescent="0.2">
      <c r="V66" s="51"/>
    </row>
    <row customFormat="1" r="67" s="2" spans="22:22" x14ac:dyDescent="0.2">
      <c r="V67" s="51"/>
    </row>
    <row customFormat="1" r="68" s="2" spans="22:22" x14ac:dyDescent="0.2">
      <c r="V68" s="51"/>
    </row>
    <row customFormat="1" r="69" s="2" spans="22:22" x14ac:dyDescent="0.2">
      <c r="V69" s="51"/>
    </row>
    <row customFormat="1" r="70" s="2" spans="22:22" x14ac:dyDescent="0.2">
      <c r="V70" s="51"/>
    </row>
    <row customFormat="1" r="71" s="2" spans="22:22" x14ac:dyDescent="0.2">
      <c r="V71" s="51"/>
    </row>
    <row customFormat="1" r="72" s="2" spans="22:22" x14ac:dyDescent="0.2">
      <c r="V72" s="51"/>
    </row>
    <row customFormat="1" r="73" s="2" spans="22:22" x14ac:dyDescent="0.2">
      <c r="V73" s="51"/>
    </row>
    <row customFormat="1" r="74" s="2" spans="22:22" x14ac:dyDescent="0.2">
      <c r="V74" s="51"/>
    </row>
    <row customFormat="1" r="75" s="2" spans="22:22" x14ac:dyDescent="0.2">
      <c r="V75" s="51"/>
    </row>
    <row customFormat="1" r="76" s="2" spans="22:22" x14ac:dyDescent="0.2">
      <c r="V76" s="51"/>
    </row>
    <row customFormat="1" r="77" s="2" spans="22:22" x14ac:dyDescent="0.2">
      <c r="V77" s="51"/>
    </row>
    <row customFormat="1" r="78" s="2" spans="22:22" x14ac:dyDescent="0.2">
      <c r="V78" s="51"/>
    </row>
    <row customFormat="1" r="79" s="2" spans="22:22" x14ac:dyDescent="0.2">
      <c r="V79" s="51"/>
    </row>
    <row customFormat="1" r="80" s="2" spans="22:22" x14ac:dyDescent="0.2">
      <c r="V80" s="51"/>
    </row>
    <row customFormat="1" r="81" s="2" spans="22:22" x14ac:dyDescent="0.2">
      <c r="V81" s="51"/>
    </row>
    <row customFormat="1" r="82" s="2" spans="22:22" x14ac:dyDescent="0.2">
      <c r="V82" s="51"/>
    </row>
    <row customFormat="1" r="83" s="2" spans="22:22" x14ac:dyDescent="0.2">
      <c r="V83" s="51"/>
    </row>
    <row customFormat="1" r="84" s="2" spans="22:22" x14ac:dyDescent="0.2">
      <c r="V84" s="51"/>
    </row>
    <row customFormat="1" r="85" s="2" spans="22:22" x14ac:dyDescent="0.2">
      <c r="V85" s="51"/>
    </row>
    <row customFormat="1" r="86" s="2" spans="22:22" x14ac:dyDescent="0.2">
      <c r="V86" s="51"/>
    </row>
    <row customFormat="1" r="87" s="2" spans="22:22" x14ac:dyDescent="0.2">
      <c r="V87" s="51"/>
    </row>
    <row customFormat="1" r="88" s="2" spans="22:22" x14ac:dyDescent="0.2">
      <c r="V88" s="51"/>
    </row>
    <row customFormat="1" r="89" s="2" spans="22:22" x14ac:dyDescent="0.2">
      <c r="V89" s="51"/>
    </row>
    <row customFormat="1" r="90" s="2" spans="22:22" x14ac:dyDescent="0.2">
      <c r="V90" s="51"/>
    </row>
    <row customFormat="1" r="91" s="2" spans="22:22" x14ac:dyDescent="0.2">
      <c r="V91" s="51"/>
    </row>
    <row customFormat="1" r="92" s="2" spans="22:22" x14ac:dyDescent="0.2">
      <c r="V92" s="51"/>
    </row>
    <row customFormat="1" r="93" s="2" spans="22:22" x14ac:dyDescent="0.2">
      <c r="V93" s="51"/>
    </row>
    <row customFormat="1" r="94" s="2" spans="22:22" x14ac:dyDescent="0.2">
      <c r="V94" s="51"/>
    </row>
    <row customFormat="1" r="95" s="2" spans="22:22" x14ac:dyDescent="0.2">
      <c r="V95" s="51"/>
    </row>
    <row customFormat="1" r="96" s="2" spans="22:22" x14ac:dyDescent="0.2">
      <c r="V96" s="51"/>
    </row>
    <row customFormat="1" r="97" s="2" spans="22:22" x14ac:dyDescent="0.2">
      <c r="V97" s="51"/>
    </row>
    <row customFormat="1" r="98" s="2" spans="22:22" x14ac:dyDescent="0.2">
      <c r="V98" s="51"/>
    </row>
    <row customFormat="1" r="99" s="2" spans="22:22" x14ac:dyDescent="0.2">
      <c r="V99" s="51"/>
    </row>
    <row customFormat="1" r="100" s="2" spans="22:22" x14ac:dyDescent="0.2">
      <c r="V100" s="51"/>
    </row>
    <row customFormat="1" r="101" s="2" spans="22:22" x14ac:dyDescent="0.2">
      <c r="V101" s="51"/>
    </row>
    <row customFormat="1" r="102" s="2" spans="22:22" x14ac:dyDescent="0.2">
      <c r="V102" s="51"/>
    </row>
    <row customFormat="1" r="103" s="2" spans="22:22" x14ac:dyDescent="0.2">
      <c r="V103" s="51"/>
    </row>
    <row customFormat="1" r="104" s="2" spans="22:22" x14ac:dyDescent="0.2">
      <c r="V104" s="51"/>
    </row>
    <row customFormat="1" r="105" s="2" spans="22:22" x14ac:dyDescent="0.2">
      <c r="V105" s="51"/>
    </row>
    <row customFormat="1" r="106" s="2" spans="22:22" x14ac:dyDescent="0.2">
      <c r="V106" s="51"/>
    </row>
    <row customFormat="1" r="107" s="2" spans="22:22" x14ac:dyDescent="0.2">
      <c r="V107" s="51"/>
    </row>
    <row customFormat="1" r="108" s="2" spans="22:22" x14ac:dyDescent="0.2">
      <c r="V108" s="51"/>
    </row>
    <row customFormat="1" r="109" s="2" spans="22:22" x14ac:dyDescent="0.2">
      <c r="V109" s="51"/>
    </row>
    <row customFormat="1" r="110" s="2" spans="22:22" x14ac:dyDescent="0.2">
      <c r="V110" s="51"/>
    </row>
    <row customFormat="1" r="111" s="2" spans="22:22" x14ac:dyDescent="0.2">
      <c r="V111" s="51"/>
    </row>
    <row customFormat="1" r="112" s="2" spans="22:22" x14ac:dyDescent="0.2">
      <c r="V112" s="51"/>
    </row>
    <row customFormat="1" r="113" s="2" spans="22:22" x14ac:dyDescent="0.2">
      <c r="V113" s="51"/>
    </row>
    <row customFormat="1" r="114" s="2" spans="22:22" x14ac:dyDescent="0.2">
      <c r="V114" s="51"/>
    </row>
    <row customFormat="1" r="115" s="2" spans="22:22" x14ac:dyDescent="0.2">
      <c r="V115" s="51"/>
    </row>
    <row customFormat="1" r="116" s="2" spans="22:22" x14ac:dyDescent="0.2">
      <c r="V116" s="51"/>
    </row>
    <row customFormat="1" r="117" s="2" spans="22:22" x14ac:dyDescent="0.2">
      <c r="V117" s="51"/>
    </row>
    <row customFormat="1" r="118" s="2" spans="22:22" x14ac:dyDescent="0.2">
      <c r="V118" s="51"/>
    </row>
    <row customFormat="1" r="119" s="2" spans="22:22" x14ac:dyDescent="0.2">
      <c r="V119" s="51"/>
    </row>
    <row customFormat="1" r="120" s="2" spans="22:22" x14ac:dyDescent="0.2">
      <c r="V120" s="51"/>
    </row>
    <row customFormat="1" r="121" s="2" spans="22:22" x14ac:dyDescent="0.2">
      <c r="V121" s="51"/>
    </row>
    <row customFormat="1" r="122" s="2" spans="22:22" x14ac:dyDescent="0.2">
      <c r="V122" s="51"/>
    </row>
    <row customFormat="1" r="123" s="2" spans="22:22" x14ac:dyDescent="0.2">
      <c r="V123" s="51"/>
    </row>
    <row customFormat="1" r="124" s="2" spans="22:22" x14ac:dyDescent="0.2">
      <c r="V124" s="51"/>
    </row>
    <row customFormat="1" r="125" s="2" spans="22:22" x14ac:dyDescent="0.2">
      <c r="V125" s="51"/>
    </row>
    <row customFormat="1" r="126" s="2" spans="22:22" x14ac:dyDescent="0.2">
      <c r="V126" s="51"/>
    </row>
    <row customFormat="1" r="127" s="2" spans="22:22" x14ac:dyDescent="0.2">
      <c r="V127" s="51"/>
    </row>
    <row customFormat="1" r="128" s="2" spans="22:22" x14ac:dyDescent="0.2">
      <c r="V128" s="51"/>
    </row>
    <row customFormat="1" r="129" s="2" spans="22:22" x14ac:dyDescent="0.2">
      <c r="V129" s="51"/>
    </row>
    <row customFormat="1" r="130" s="2" spans="22:22" x14ac:dyDescent="0.2">
      <c r="V130" s="51"/>
    </row>
    <row customFormat="1" r="131" s="2" spans="22:22" x14ac:dyDescent="0.2">
      <c r="V131" s="51"/>
    </row>
    <row customFormat="1" r="132" s="2" spans="22:22" x14ac:dyDescent="0.2">
      <c r="V132" s="51"/>
    </row>
    <row customFormat="1" r="133" s="2" spans="22:22" x14ac:dyDescent="0.2">
      <c r="V133" s="51"/>
    </row>
    <row customFormat="1" r="134" s="2" spans="22:22" x14ac:dyDescent="0.2">
      <c r="V134" s="51"/>
    </row>
    <row customFormat="1" r="135" s="2" spans="22:22" x14ac:dyDescent="0.2">
      <c r="V135" s="51"/>
    </row>
    <row customFormat="1" r="136" s="2" spans="22:22" x14ac:dyDescent="0.2">
      <c r="V136" s="51"/>
    </row>
    <row customFormat="1" r="137" s="2" spans="22:22" x14ac:dyDescent="0.2">
      <c r="V137" s="51"/>
    </row>
    <row customFormat="1" r="138" s="2" spans="22:22" x14ac:dyDescent="0.2">
      <c r="V138" s="51"/>
    </row>
    <row customFormat="1" r="139" s="2" spans="22:22" x14ac:dyDescent="0.2">
      <c r="V139" s="51"/>
    </row>
    <row customFormat="1" r="140" s="2" spans="22:22" x14ac:dyDescent="0.2">
      <c r="V140" s="51"/>
    </row>
    <row customFormat="1" r="141" s="2" spans="22:22" x14ac:dyDescent="0.2">
      <c r="V141" s="51"/>
    </row>
    <row customFormat="1" r="142" s="2" spans="22:22" x14ac:dyDescent="0.2">
      <c r="V142" s="51"/>
    </row>
    <row customFormat="1" r="143" s="2" spans="22:22" x14ac:dyDescent="0.2">
      <c r="V143" s="51"/>
    </row>
    <row customFormat="1" r="144" s="2" spans="22:22" x14ac:dyDescent="0.2">
      <c r="V144" s="51"/>
    </row>
    <row customFormat="1" r="145" s="2" spans="22:22" x14ac:dyDescent="0.2">
      <c r="V145" s="51"/>
    </row>
    <row customFormat="1" r="146" s="2" spans="22:22" x14ac:dyDescent="0.2">
      <c r="V146" s="51"/>
    </row>
    <row customFormat="1" r="147" s="2" spans="22:22" x14ac:dyDescent="0.2">
      <c r="V147" s="51"/>
    </row>
    <row customFormat="1" r="148" s="2" spans="22:22" x14ac:dyDescent="0.2">
      <c r="V148" s="51"/>
    </row>
    <row customFormat="1" r="149" s="2" spans="22:22" x14ac:dyDescent="0.2">
      <c r="V149" s="51"/>
    </row>
    <row customFormat="1" r="150" s="2" spans="22:22" x14ac:dyDescent="0.2">
      <c r="V150" s="51"/>
    </row>
    <row customFormat="1" r="151" s="2" spans="22:22" x14ac:dyDescent="0.2">
      <c r="V151" s="51"/>
    </row>
    <row customFormat="1" r="152" s="2" spans="22:22" x14ac:dyDescent="0.2">
      <c r="V152" s="51"/>
    </row>
    <row customFormat="1" r="153" s="2" spans="22:22" x14ac:dyDescent="0.2">
      <c r="V153" s="51"/>
    </row>
    <row customFormat="1" r="154" s="2" spans="22:22" x14ac:dyDescent="0.2">
      <c r="V154" s="51"/>
    </row>
    <row customFormat="1" r="155" s="2" spans="22:22" x14ac:dyDescent="0.2">
      <c r="V155" s="51"/>
    </row>
    <row customFormat="1" r="156" s="2" spans="22:22" x14ac:dyDescent="0.2">
      <c r="V156" s="51"/>
    </row>
    <row customFormat="1" r="157" s="2" spans="22:22" x14ac:dyDescent="0.2">
      <c r="V157" s="51"/>
    </row>
    <row customFormat="1" r="158" s="2" spans="22:22" x14ac:dyDescent="0.2">
      <c r="V158" s="51"/>
    </row>
    <row customFormat="1" r="159" s="2" spans="22:22" x14ac:dyDescent="0.2">
      <c r="V159" s="51"/>
    </row>
    <row customFormat="1" r="160" s="2" spans="22:22" x14ac:dyDescent="0.2">
      <c r="V160" s="51"/>
    </row>
    <row customFormat="1" r="161" s="2" spans="22:22" x14ac:dyDescent="0.2">
      <c r="V161" s="51"/>
    </row>
    <row customFormat="1" r="162" s="2" spans="22:22" x14ac:dyDescent="0.2">
      <c r="V162" s="51"/>
    </row>
    <row customFormat="1" r="163" s="2" spans="22:22" x14ac:dyDescent="0.2">
      <c r="V163" s="51"/>
    </row>
    <row customFormat="1" r="164" s="2" spans="22:22" x14ac:dyDescent="0.2">
      <c r="V164" s="51"/>
    </row>
    <row customFormat="1" r="165" s="2" spans="22:22" x14ac:dyDescent="0.2">
      <c r="V165" s="51"/>
    </row>
    <row customFormat="1" r="166" s="2" spans="22:22" x14ac:dyDescent="0.2">
      <c r="V166" s="51"/>
    </row>
    <row customFormat="1" r="167" s="2" spans="22:22" x14ac:dyDescent="0.2">
      <c r="V167" s="51"/>
    </row>
    <row customFormat="1" r="168" s="2" spans="22:22" x14ac:dyDescent="0.2">
      <c r="V168" s="51"/>
    </row>
    <row customFormat="1" r="169" s="2" spans="22:22" x14ac:dyDescent="0.2">
      <c r="V169" s="51"/>
    </row>
    <row customFormat="1" r="170" s="2" spans="22:22" x14ac:dyDescent="0.2">
      <c r="V170" s="51"/>
    </row>
    <row customFormat="1" r="171" s="2" spans="22:22" x14ac:dyDescent="0.2">
      <c r="V171" s="51"/>
    </row>
    <row customFormat="1" r="172" s="2" spans="22:22" x14ac:dyDescent="0.2">
      <c r="V172" s="51"/>
    </row>
    <row customFormat="1" r="173" s="2" spans="22:22" x14ac:dyDescent="0.2">
      <c r="V173" s="51"/>
    </row>
    <row customFormat="1" r="174" s="2" spans="22:22" x14ac:dyDescent="0.2">
      <c r="V174" s="51"/>
    </row>
    <row customFormat="1" r="175" s="2" spans="22:22" x14ac:dyDescent="0.2">
      <c r="V175" s="51"/>
    </row>
    <row customFormat="1" r="176" s="2" spans="22:22" x14ac:dyDescent="0.2">
      <c r="V176" s="51"/>
    </row>
    <row customFormat="1" r="177" s="2" spans="22:22" x14ac:dyDescent="0.2">
      <c r="V177" s="51"/>
    </row>
    <row customFormat="1" r="178" s="2" spans="22:22" x14ac:dyDescent="0.2">
      <c r="V178" s="51"/>
    </row>
    <row customFormat="1" r="179" s="2" spans="22:22" x14ac:dyDescent="0.2">
      <c r="V179" s="51"/>
    </row>
    <row customFormat="1" r="180" s="2" spans="22:22" x14ac:dyDescent="0.2">
      <c r="V180" s="51"/>
    </row>
    <row customFormat="1" r="181" s="2" spans="22:22" x14ac:dyDescent="0.2">
      <c r="V181" s="51"/>
    </row>
    <row customFormat="1" r="182" s="2" spans="22:22" x14ac:dyDescent="0.2">
      <c r="V182" s="51"/>
    </row>
    <row customFormat="1" r="183" s="2" spans="22:22" x14ac:dyDescent="0.2">
      <c r="V183" s="51"/>
    </row>
    <row customFormat="1" r="184" s="2" spans="22:22" x14ac:dyDescent="0.2">
      <c r="V184" s="51"/>
    </row>
    <row customFormat="1" r="185" s="2" spans="22:22" x14ac:dyDescent="0.2">
      <c r="V185" s="51"/>
    </row>
    <row customFormat="1" r="186" s="2" spans="22:22" x14ac:dyDescent="0.2">
      <c r="V186" s="51"/>
    </row>
    <row customFormat="1" r="187" s="2" spans="22:22" x14ac:dyDescent="0.2">
      <c r="V187" s="51"/>
    </row>
    <row customFormat="1" r="188" s="2" spans="22:22" x14ac:dyDescent="0.2">
      <c r="V188" s="51"/>
    </row>
    <row customFormat="1" r="189" s="2" spans="22:22" x14ac:dyDescent="0.2">
      <c r="V189" s="51"/>
    </row>
    <row customFormat="1" r="190" s="2" spans="22:22" x14ac:dyDescent="0.2">
      <c r="V190" s="51"/>
    </row>
    <row customFormat="1" r="191" s="2" spans="22:22" x14ac:dyDescent="0.2">
      <c r="V191" s="51"/>
    </row>
    <row customFormat="1" r="192" s="2" spans="22:22" x14ac:dyDescent="0.2">
      <c r="V192" s="51"/>
    </row>
    <row customFormat="1" r="193" s="2" spans="22:22" x14ac:dyDescent="0.2">
      <c r="V193" s="51"/>
    </row>
    <row customFormat="1" r="194" s="2" spans="22:22" x14ac:dyDescent="0.2">
      <c r="V194" s="51"/>
    </row>
    <row customFormat="1" r="195" s="2" spans="22:22" x14ac:dyDescent="0.2">
      <c r="V195" s="51"/>
    </row>
    <row customFormat="1" r="196" s="2" spans="22:22" x14ac:dyDescent="0.2">
      <c r="V196" s="51"/>
    </row>
    <row customFormat="1" r="197" s="2" spans="22:22" x14ac:dyDescent="0.2">
      <c r="V197" s="51"/>
    </row>
    <row customFormat="1" r="198" s="2" spans="22:22" x14ac:dyDescent="0.2">
      <c r="V198" s="51"/>
    </row>
    <row customFormat="1" r="199" s="2" spans="22:22" x14ac:dyDescent="0.2">
      <c r="V199" s="51"/>
    </row>
    <row customFormat="1" r="200" s="2" spans="22:22" x14ac:dyDescent="0.2">
      <c r="V200" s="51"/>
    </row>
    <row customFormat="1" r="201" s="2" spans="22:22" x14ac:dyDescent="0.2">
      <c r="V201" s="51"/>
    </row>
    <row customFormat="1" r="202" s="2" spans="22:22" x14ac:dyDescent="0.2">
      <c r="V202" s="51"/>
    </row>
    <row customFormat="1" r="203" s="2" spans="22:22" x14ac:dyDescent="0.2">
      <c r="V203" s="51"/>
    </row>
    <row customFormat="1" r="204" s="2" spans="22:22" x14ac:dyDescent="0.2">
      <c r="V204" s="51"/>
    </row>
    <row customFormat="1" r="205" s="2" spans="22:22" x14ac:dyDescent="0.2">
      <c r="V205" s="51"/>
    </row>
    <row customFormat="1" r="206" s="2" spans="22:22" x14ac:dyDescent="0.2">
      <c r="V206" s="51"/>
    </row>
    <row customFormat="1" r="207" s="2" spans="22:22" x14ac:dyDescent="0.2">
      <c r="V207" s="51"/>
    </row>
    <row customFormat="1" r="208" s="2" spans="22:22" x14ac:dyDescent="0.2">
      <c r="V208" s="51"/>
    </row>
    <row customFormat="1" r="209" s="2" spans="22:22" x14ac:dyDescent="0.2">
      <c r="V209" s="51"/>
    </row>
    <row customFormat="1" r="210" s="2" spans="22:22" x14ac:dyDescent="0.2">
      <c r="V210" s="51"/>
    </row>
    <row customFormat="1" r="211" s="2" spans="22:22" x14ac:dyDescent="0.2">
      <c r="V211" s="51"/>
    </row>
    <row customFormat="1" r="212" s="2" spans="22:22" x14ac:dyDescent="0.2">
      <c r="V212" s="51"/>
    </row>
    <row customFormat="1" r="213" s="2" spans="22:22" x14ac:dyDescent="0.2">
      <c r="V213" s="51"/>
    </row>
    <row customFormat="1" r="214" s="2" spans="22:22" x14ac:dyDescent="0.2">
      <c r="V214" s="51"/>
    </row>
    <row customFormat="1" r="215" s="2" spans="22:22" x14ac:dyDescent="0.2">
      <c r="V215" s="51"/>
    </row>
    <row customFormat="1" r="216" s="2" spans="22:22" x14ac:dyDescent="0.2">
      <c r="V216" s="51"/>
    </row>
    <row customFormat="1" r="217" s="2" spans="22:22" x14ac:dyDescent="0.2">
      <c r="V217" s="51"/>
    </row>
    <row customFormat="1" r="218" s="2" spans="22:22" x14ac:dyDescent="0.2">
      <c r="V218" s="51"/>
    </row>
    <row customFormat="1" r="219" s="2" spans="22:22" x14ac:dyDescent="0.2">
      <c r="V219" s="51"/>
    </row>
    <row customFormat="1" r="220" s="2" spans="22:22" x14ac:dyDescent="0.2">
      <c r="V220" s="51"/>
    </row>
    <row customFormat="1" r="221" s="2" spans="22:22" x14ac:dyDescent="0.2">
      <c r="V221" s="51"/>
    </row>
    <row customFormat="1" r="222" s="2" spans="22:22" x14ac:dyDescent="0.2">
      <c r="V222" s="51"/>
    </row>
    <row customFormat="1" r="223" s="2" spans="22:22" x14ac:dyDescent="0.2">
      <c r="V223" s="51"/>
    </row>
    <row customFormat="1" r="224" s="2" spans="22:22" x14ac:dyDescent="0.2">
      <c r="V224" s="51"/>
    </row>
    <row customFormat="1" r="225" s="2" spans="22:22" x14ac:dyDescent="0.2">
      <c r="V225" s="51"/>
    </row>
    <row customFormat="1" r="226" s="2" spans="22:22" x14ac:dyDescent="0.2">
      <c r="V226" s="51"/>
    </row>
    <row customFormat="1" r="227" s="2" spans="22:22" x14ac:dyDescent="0.2">
      <c r="V227" s="51"/>
    </row>
    <row customFormat="1" r="228" s="2" spans="22:22" x14ac:dyDescent="0.2">
      <c r="V228" s="51"/>
    </row>
    <row customFormat="1" r="229" s="2" spans="22:22" x14ac:dyDescent="0.2">
      <c r="V229" s="51"/>
    </row>
    <row customFormat="1" r="230" s="2" spans="22:22" x14ac:dyDescent="0.2">
      <c r="V230" s="51"/>
    </row>
    <row customFormat="1" r="231" s="2" spans="22:22" x14ac:dyDescent="0.2">
      <c r="V231" s="51"/>
    </row>
    <row customFormat="1" r="232" s="2" spans="22:22" x14ac:dyDescent="0.2">
      <c r="V232" s="51"/>
    </row>
    <row customFormat="1" r="233" s="2" spans="22:22" x14ac:dyDescent="0.2">
      <c r="V233" s="51"/>
    </row>
    <row customFormat="1" r="234" s="2" spans="22:22" x14ac:dyDescent="0.2">
      <c r="V234" s="51"/>
    </row>
    <row customFormat="1" r="235" s="2" spans="22:22" x14ac:dyDescent="0.2">
      <c r="V235" s="51"/>
    </row>
    <row customFormat="1" r="236" s="2" spans="22:22" x14ac:dyDescent="0.2">
      <c r="V236" s="51"/>
    </row>
    <row customFormat="1" r="237" s="2" spans="22:22" x14ac:dyDescent="0.2">
      <c r="V237" s="51"/>
    </row>
    <row customFormat="1" r="238" s="2" spans="22:22" x14ac:dyDescent="0.2">
      <c r="V238" s="51"/>
    </row>
    <row customFormat="1" r="239" s="2" spans="22:22" x14ac:dyDescent="0.2">
      <c r="V239" s="51"/>
    </row>
    <row customFormat="1" r="240" s="2" spans="22:22" x14ac:dyDescent="0.2">
      <c r="V240" s="51"/>
    </row>
    <row customFormat="1" r="241" s="2" spans="22:22" x14ac:dyDescent="0.2">
      <c r="V241" s="51"/>
    </row>
    <row customFormat="1" r="242" s="2" spans="22:22" x14ac:dyDescent="0.2">
      <c r="V242" s="51"/>
    </row>
    <row customFormat="1" r="243" s="2" spans="22:22" x14ac:dyDescent="0.2">
      <c r="V243" s="51"/>
    </row>
    <row customFormat="1" r="244" s="2" spans="22:22" x14ac:dyDescent="0.2">
      <c r="V244" s="51"/>
    </row>
    <row customFormat="1" r="245" s="2" spans="22:22" x14ac:dyDescent="0.2">
      <c r="V245" s="51"/>
    </row>
    <row customFormat="1" r="246" s="2" spans="22:22" x14ac:dyDescent="0.2">
      <c r="V246" s="51"/>
    </row>
    <row customFormat="1" r="247" s="2" spans="22:22" x14ac:dyDescent="0.2">
      <c r="V247" s="51"/>
    </row>
    <row customFormat="1" r="248" s="2" spans="22:22" x14ac:dyDescent="0.2">
      <c r="V248" s="51"/>
    </row>
    <row customFormat="1" r="249" s="2" spans="22:22" x14ac:dyDescent="0.2">
      <c r="V249" s="51"/>
    </row>
    <row customFormat="1" r="250" s="2" spans="22:22" x14ac:dyDescent="0.2">
      <c r="V250" s="51"/>
    </row>
    <row customFormat="1" r="251" s="2" spans="22:22" x14ac:dyDescent="0.2">
      <c r="V251" s="51"/>
    </row>
    <row customFormat="1" r="252" s="2" spans="22:22" x14ac:dyDescent="0.2">
      <c r="V252" s="51"/>
    </row>
    <row customFormat="1" r="253" s="2" spans="22:22" x14ac:dyDescent="0.2">
      <c r="V253" s="51"/>
    </row>
    <row customFormat="1" r="254" s="2" spans="22:22" x14ac:dyDescent="0.2">
      <c r="V254" s="51"/>
    </row>
    <row customFormat="1" r="255" s="2" spans="22:22" x14ac:dyDescent="0.2">
      <c r="V255" s="51"/>
    </row>
    <row customFormat="1" r="256" s="2" spans="22:22" x14ac:dyDescent="0.2">
      <c r="V256" s="51"/>
    </row>
    <row customFormat="1" r="257" s="2" spans="22:22" x14ac:dyDescent="0.2">
      <c r="V257" s="51"/>
    </row>
    <row customFormat="1" r="258" s="2" spans="22:22" x14ac:dyDescent="0.2">
      <c r="V258" s="51"/>
    </row>
    <row customFormat="1" r="259" s="2" spans="22:22" x14ac:dyDescent="0.2">
      <c r="V259" s="51"/>
    </row>
    <row customFormat="1" r="260" s="2" spans="22:22" x14ac:dyDescent="0.2">
      <c r="V260" s="51"/>
    </row>
    <row customFormat="1" r="261" s="2" spans="22:22" x14ac:dyDescent="0.2">
      <c r="V261" s="51"/>
    </row>
    <row customFormat="1" r="262" s="2" spans="22:22" x14ac:dyDescent="0.2">
      <c r="V262" s="51"/>
    </row>
    <row customFormat="1" r="263" s="2" spans="22:22" x14ac:dyDescent="0.2">
      <c r="V263" s="51"/>
    </row>
    <row customFormat="1" r="264" s="2" spans="22:22" x14ac:dyDescent="0.2">
      <c r="V264" s="51"/>
    </row>
    <row customFormat="1" r="265" s="2" spans="22:22" x14ac:dyDescent="0.2">
      <c r="V265" s="51"/>
    </row>
    <row customFormat="1" r="266" s="2" spans="22:22" x14ac:dyDescent="0.2">
      <c r="V266" s="51"/>
    </row>
    <row customFormat="1" r="267" s="2" spans="22:22" x14ac:dyDescent="0.2">
      <c r="V267" s="51"/>
    </row>
    <row customFormat="1" r="268" s="2" spans="22:22" x14ac:dyDescent="0.2">
      <c r="V268" s="51"/>
    </row>
    <row customFormat="1" r="269" s="2" spans="22:22" x14ac:dyDescent="0.2">
      <c r="V269" s="51"/>
    </row>
    <row customFormat="1" r="270" s="2" spans="22:22" x14ac:dyDescent="0.2">
      <c r="V270" s="51"/>
    </row>
    <row customFormat="1" r="271" s="2" spans="22:22" x14ac:dyDescent="0.2">
      <c r="V271" s="51"/>
    </row>
    <row customFormat="1" r="272" s="2" spans="22:22" x14ac:dyDescent="0.2">
      <c r="V272" s="51"/>
    </row>
    <row customFormat="1" r="273" s="2" spans="22:22" x14ac:dyDescent="0.2">
      <c r="V273" s="51"/>
    </row>
    <row customFormat="1" r="274" s="2" spans="22:22" x14ac:dyDescent="0.2">
      <c r="V274" s="51"/>
    </row>
    <row customFormat="1" r="275" s="2" spans="22:22" x14ac:dyDescent="0.2">
      <c r="V275" s="51"/>
    </row>
    <row customFormat="1" r="276" s="2" spans="22:22" x14ac:dyDescent="0.2">
      <c r="V276" s="51"/>
    </row>
    <row customFormat="1" r="277" s="2" spans="22:22" x14ac:dyDescent="0.2">
      <c r="V277" s="51"/>
    </row>
    <row customFormat="1" r="278" s="2" spans="22:22" x14ac:dyDescent="0.2">
      <c r="V278" s="51"/>
    </row>
    <row customFormat="1" r="279" s="2" spans="22:22" x14ac:dyDescent="0.2">
      <c r="V279" s="51"/>
    </row>
    <row customFormat="1" r="280" s="2" spans="22:22" x14ac:dyDescent="0.2">
      <c r="V280" s="51"/>
    </row>
    <row customFormat="1" r="281" s="2" spans="22:22" x14ac:dyDescent="0.2">
      <c r="V281" s="51"/>
    </row>
    <row customFormat="1" r="282" s="2" spans="22:22" x14ac:dyDescent="0.2">
      <c r="V282" s="51"/>
    </row>
    <row customFormat="1" r="283" s="2" spans="22:22" x14ac:dyDescent="0.2">
      <c r="V283" s="51"/>
    </row>
    <row customFormat="1" r="284" s="2" spans="22:22" x14ac:dyDescent="0.2">
      <c r="V284" s="51"/>
    </row>
    <row customFormat="1" r="285" s="2" spans="22:22" x14ac:dyDescent="0.2">
      <c r="V285" s="51"/>
    </row>
    <row customFormat="1" r="286" s="2" spans="22:22" x14ac:dyDescent="0.2">
      <c r="V286" s="51"/>
    </row>
    <row customFormat="1" r="287" s="2" spans="22:22" x14ac:dyDescent="0.2">
      <c r="V287" s="51"/>
    </row>
    <row customFormat="1" r="288" s="2" spans="22:22" x14ac:dyDescent="0.2">
      <c r="V288" s="51"/>
    </row>
    <row customFormat="1" r="289" s="2" spans="22:22" x14ac:dyDescent="0.2">
      <c r="V289" s="51"/>
    </row>
    <row customFormat="1" r="290" s="2" spans="22:22" x14ac:dyDescent="0.2">
      <c r="V290" s="51"/>
    </row>
    <row customFormat="1" r="291" s="2" spans="22:22" x14ac:dyDescent="0.2">
      <c r="V291" s="51"/>
    </row>
    <row customFormat="1" r="292" s="2" spans="22:22" x14ac:dyDescent="0.2">
      <c r="V292" s="51"/>
    </row>
    <row customFormat="1" r="293" s="2" spans="22:22" x14ac:dyDescent="0.2">
      <c r="V293" s="51"/>
    </row>
    <row customFormat="1" r="294" s="2" spans="22:22" x14ac:dyDescent="0.2">
      <c r="V294" s="51"/>
    </row>
    <row customFormat="1" r="295" s="2" spans="22:22" x14ac:dyDescent="0.2">
      <c r="V295" s="51"/>
    </row>
    <row customFormat="1" r="296" s="2" spans="22:22" x14ac:dyDescent="0.2">
      <c r="V296" s="51"/>
    </row>
    <row customFormat="1" r="297" s="2" spans="22:22" x14ac:dyDescent="0.2">
      <c r="V297" s="51"/>
    </row>
    <row customFormat="1" r="298" s="2" spans="22:22" x14ac:dyDescent="0.2">
      <c r="V298" s="51"/>
    </row>
    <row customFormat="1" r="299" s="2" spans="22:22" x14ac:dyDescent="0.2">
      <c r="V299" s="51"/>
    </row>
    <row customFormat="1" r="300" s="2" spans="22:22" x14ac:dyDescent="0.2">
      <c r="V300" s="51"/>
    </row>
    <row customFormat="1" r="301" s="2" spans="22:22" x14ac:dyDescent="0.2">
      <c r="V301" s="51"/>
    </row>
    <row customFormat="1" r="302" s="2" spans="22:22" x14ac:dyDescent="0.2">
      <c r="V302" s="51"/>
    </row>
    <row customFormat="1" r="303" s="2" spans="22:22" x14ac:dyDescent="0.2">
      <c r="V303" s="51"/>
    </row>
    <row customFormat="1" r="304" s="2" spans="22:22" x14ac:dyDescent="0.2">
      <c r="V304" s="51"/>
    </row>
    <row customFormat="1" r="305" s="2" spans="22:22" x14ac:dyDescent="0.2">
      <c r="V305" s="51"/>
    </row>
    <row customFormat="1" r="306" s="2" spans="22:22" x14ac:dyDescent="0.2">
      <c r="V306" s="51"/>
    </row>
    <row customFormat="1" r="307" s="2" spans="22:22" x14ac:dyDescent="0.2">
      <c r="V307" s="51"/>
    </row>
    <row customFormat="1" r="308" s="2" spans="22:22" x14ac:dyDescent="0.2">
      <c r="V308" s="51"/>
    </row>
    <row customFormat="1" r="309" s="2" spans="22:22" x14ac:dyDescent="0.2">
      <c r="V309" s="51"/>
    </row>
    <row customFormat="1" r="310" s="2" spans="22:22" x14ac:dyDescent="0.2">
      <c r="V310" s="51"/>
    </row>
    <row customFormat="1" r="311" s="2" spans="22:22" x14ac:dyDescent="0.2">
      <c r="V311" s="51"/>
    </row>
    <row customFormat="1" r="312" s="2" spans="22:22" x14ac:dyDescent="0.2">
      <c r="V312" s="51"/>
    </row>
    <row customFormat="1" r="313" s="2" spans="22:22" x14ac:dyDescent="0.2">
      <c r="V313" s="51"/>
    </row>
    <row customFormat="1" r="314" s="2" spans="22:22" x14ac:dyDescent="0.2">
      <c r="V314" s="51"/>
    </row>
    <row customFormat="1" r="315" s="2" spans="22:22" x14ac:dyDescent="0.2">
      <c r="V315" s="51"/>
    </row>
    <row customFormat="1" r="316" s="2" spans="22:22" x14ac:dyDescent="0.2">
      <c r="V316" s="51"/>
    </row>
    <row customFormat="1" r="317" s="2" spans="22:22" x14ac:dyDescent="0.2">
      <c r="V317" s="51"/>
    </row>
    <row customFormat="1" r="318" s="2" spans="22:22" x14ac:dyDescent="0.2">
      <c r="V318" s="51"/>
    </row>
    <row customFormat="1" r="319" s="2" spans="22:22" x14ac:dyDescent="0.2">
      <c r="V319" s="51"/>
    </row>
    <row customFormat="1" r="320" s="2" spans="22:22" x14ac:dyDescent="0.2">
      <c r="V320" s="51"/>
    </row>
    <row customFormat="1" r="321" s="2" spans="22:22" x14ac:dyDescent="0.2">
      <c r="V321" s="51"/>
    </row>
    <row customFormat="1" r="322" s="2" spans="22:22" x14ac:dyDescent="0.2">
      <c r="V322" s="51"/>
    </row>
    <row customFormat="1" r="323" s="2" spans="22:22" x14ac:dyDescent="0.2">
      <c r="V323" s="51"/>
    </row>
    <row customFormat="1" r="324" s="2" spans="22:22" x14ac:dyDescent="0.2">
      <c r="V324" s="51"/>
    </row>
    <row customFormat="1" r="325" s="2" spans="22:22" x14ac:dyDescent="0.2">
      <c r="V325" s="51"/>
    </row>
    <row customFormat="1" r="326" s="2" spans="22:22" x14ac:dyDescent="0.2">
      <c r="V326" s="51"/>
    </row>
    <row customFormat="1" r="327" s="2" spans="22:22" x14ac:dyDescent="0.2">
      <c r="V327" s="51"/>
    </row>
    <row customFormat="1" r="328" s="2" spans="22:22" x14ac:dyDescent="0.2">
      <c r="V328" s="51"/>
    </row>
    <row customFormat="1" r="329" s="2" spans="22:22" x14ac:dyDescent="0.2">
      <c r="V329" s="51"/>
    </row>
    <row customFormat="1" r="330" s="2" spans="22:22" x14ac:dyDescent="0.2">
      <c r="V330" s="51"/>
    </row>
    <row customFormat="1" r="331" s="2" spans="22:22" x14ac:dyDescent="0.2">
      <c r="V331" s="51"/>
    </row>
    <row customFormat="1" r="332" s="2" spans="22:22" x14ac:dyDescent="0.2">
      <c r="V332" s="51"/>
    </row>
    <row customFormat="1" r="333" s="2" spans="22:22" x14ac:dyDescent="0.2">
      <c r="V333" s="51"/>
    </row>
    <row customFormat="1" r="334" s="2" spans="22:22" x14ac:dyDescent="0.2">
      <c r="V334" s="51"/>
    </row>
    <row customFormat="1" r="335" s="2" spans="22:22" x14ac:dyDescent="0.2">
      <c r="V335" s="51"/>
    </row>
    <row customFormat="1" r="336" s="2" spans="22:22" x14ac:dyDescent="0.2">
      <c r="V336" s="51"/>
    </row>
    <row customFormat="1" r="337" s="2" spans="22:22" x14ac:dyDescent="0.2">
      <c r="V337" s="51"/>
    </row>
    <row customFormat="1" r="338" s="2" spans="22:22" x14ac:dyDescent="0.2">
      <c r="V338" s="51"/>
    </row>
    <row customFormat="1" r="339" s="2" spans="22:22" x14ac:dyDescent="0.2">
      <c r="V339" s="51"/>
    </row>
    <row customFormat="1" r="340" s="2" spans="22:22" x14ac:dyDescent="0.2">
      <c r="V340" s="51"/>
    </row>
    <row customFormat="1" r="341" s="2" spans="22:22" x14ac:dyDescent="0.2">
      <c r="V341" s="51"/>
    </row>
    <row customFormat="1" r="342" s="2" spans="22:22" x14ac:dyDescent="0.2">
      <c r="V342" s="51"/>
    </row>
    <row customFormat="1" r="343" s="2" spans="22:22" x14ac:dyDescent="0.2">
      <c r="V343" s="51"/>
    </row>
    <row customFormat="1" r="344" s="2" spans="22:22" x14ac:dyDescent="0.2">
      <c r="V344" s="51"/>
    </row>
    <row customFormat="1" r="345" s="2" spans="22:22" x14ac:dyDescent="0.2">
      <c r="V345" s="51"/>
    </row>
    <row customFormat="1" r="346" s="2" spans="22:22" x14ac:dyDescent="0.2">
      <c r="V346" s="51"/>
    </row>
    <row customFormat="1" r="347" s="2" spans="22:22" x14ac:dyDescent="0.2">
      <c r="V347" s="51"/>
    </row>
    <row customFormat="1" r="348" s="2" spans="22:22" x14ac:dyDescent="0.2">
      <c r="V348" s="51"/>
    </row>
    <row customFormat="1" r="349" s="2" spans="22:22" x14ac:dyDescent="0.2">
      <c r="V349" s="51"/>
    </row>
    <row customFormat="1" r="350" s="2" spans="22:22" x14ac:dyDescent="0.2">
      <c r="V350" s="51"/>
    </row>
    <row customFormat="1" r="351" s="2" spans="22:22" x14ac:dyDescent="0.2">
      <c r="V351" s="51"/>
    </row>
    <row customFormat="1" r="352" s="2" spans="22:22" x14ac:dyDescent="0.2">
      <c r="V352" s="51"/>
    </row>
    <row customFormat="1" r="353" s="2" spans="22:22" x14ac:dyDescent="0.2">
      <c r="V353" s="51"/>
    </row>
    <row customFormat="1" r="354" s="2" spans="22:22" x14ac:dyDescent="0.2">
      <c r="V354" s="51"/>
    </row>
    <row customFormat="1" r="355" s="2" spans="22:22" x14ac:dyDescent="0.2">
      <c r="V355" s="51"/>
    </row>
    <row customFormat="1" r="356" s="2" spans="22:22" x14ac:dyDescent="0.2">
      <c r="V356" s="51"/>
    </row>
    <row customFormat="1" r="357" s="2" spans="22:22" x14ac:dyDescent="0.2">
      <c r="V357" s="51"/>
    </row>
    <row customFormat="1" r="358" s="2" spans="22:22" x14ac:dyDescent="0.2">
      <c r="V358" s="51"/>
    </row>
    <row customFormat="1" r="359" s="2" spans="22:22" x14ac:dyDescent="0.2">
      <c r="V359" s="51"/>
    </row>
    <row customFormat="1" r="360" s="2" spans="22:22" x14ac:dyDescent="0.2">
      <c r="V360" s="51"/>
    </row>
    <row customFormat="1" r="361" s="2" spans="22:22" x14ac:dyDescent="0.2">
      <c r="V361" s="51"/>
    </row>
    <row customFormat="1" r="362" s="2" spans="22:22" x14ac:dyDescent="0.2">
      <c r="V362" s="51"/>
    </row>
    <row customFormat="1" r="363" s="2" spans="22:22" x14ac:dyDescent="0.2">
      <c r="V363" s="51"/>
    </row>
    <row customFormat="1" r="364" s="2" spans="22:22" x14ac:dyDescent="0.2">
      <c r="V364" s="51"/>
    </row>
    <row customFormat="1" r="365" s="2" spans="22:22" x14ac:dyDescent="0.2">
      <c r="V365" s="51"/>
    </row>
    <row customFormat="1" r="366" s="2" spans="22:22" x14ac:dyDescent="0.2">
      <c r="V366" s="51"/>
    </row>
  </sheetData>
  <mergeCells count="10">
    <mergeCell ref="A1:L1"/>
    <mergeCell ref="A48:N48"/>
    <mergeCell ref="A49:N49"/>
    <mergeCell ref="N30:P30"/>
    <mergeCell ref="A38:L38"/>
    <mergeCell ref="A40:L40"/>
    <mergeCell ref="A42:L42"/>
    <mergeCell ref="J30:L30"/>
    <mergeCell ref="A44:P44"/>
    <mergeCell ref="A45:P45"/>
  </mergeCells>
  <phoneticPr fontId="0" type="noConversion"/>
  <pageMargins bottom="1" footer="0.25" header="0.5" left="0.5" right="0.5" top="0.7"/>
  <pageSetup cellComments="atEnd" orientation="portrait" r:id="rId1"/>
  <headerFooter>
    <oddFooter><![CDATA[&L&8Source:  Department of Public Health, Vital Records
LSA Staff Contact:  Kent Ohms (515.725.2200) &Ukenneth.ohms@legis.iowa.gov &U
&C&G
&R&G]]></oddFooter>
  </headerFooter>
  <ignoredErrors>
    <ignoredError sqref="B35:L35 B34:F34 G34 I34:L34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27"/>
  <sheetViews>
    <sheetView workbookViewId="0">
      <pane activePane="bottomLeft" state="frozen" topLeftCell="A2" ySplit="1"/>
      <selection activeCell="B27" pane="bottomLeft" sqref="B27:G27"/>
    </sheetView>
  </sheetViews>
  <sheetFormatPr defaultColWidth="9" defaultRowHeight="12" x14ac:dyDescent="0.2"/>
  <cols>
    <col min="1" max="1" bestFit="true" customWidth="true" style="33" width="11.85546875" collapsed="false"/>
    <col min="2" max="2" bestFit="true" customWidth="true" style="34" width="6.7109375" collapsed="false"/>
    <col min="3" max="3" bestFit="true" customWidth="true" style="45" width="10.42578125" collapsed="false"/>
    <col min="4" max="4" bestFit="true" customWidth="true" style="34" width="5.85546875" collapsed="false"/>
    <col min="5" max="5" bestFit="true" customWidth="true" style="48" width="9.5703125" collapsed="false"/>
    <col min="6" max="6" bestFit="true" customWidth="true" style="34" width="7.7109375" collapsed="false"/>
    <col min="7" max="7" bestFit="true" customWidth="true" style="45" width="11.42578125" collapsed="false"/>
    <col min="8" max="16384" style="26" width="9.0" collapsed="false"/>
  </cols>
  <sheetData>
    <row customFormat="1" r="1" s="38" spans="1:7" x14ac:dyDescent="0.2">
      <c r="A1" s="36" t="s">
        <v>7</v>
      </c>
      <c r="B1" s="37" t="s">
        <v>1</v>
      </c>
      <c r="C1" s="42" t="s">
        <v>17</v>
      </c>
      <c r="D1" s="37" t="s">
        <v>2</v>
      </c>
      <c r="E1" s="47" t="s">
        <v>18</v>
      </c>
      <c r="F1" s="37" t="s">
        <v>3</v>
      </c>
      <c r="G1" s="42" t="s">
        <v>16</v>
      </c>
    </row>
    <row r="2" spans="1:7" x14ac:dyDescent="0.2">
      <c r="A2" s="31">
        <v>1992</v>
      </c>
      <c r="B2" s="32">
        <v>212</v>
      </c>
      <c r="C2" s="43"/>
      <c r="D2" s="32">
        <v>71</v>
      </c>
      <c r="F2" s="32">
        <v>291</v>
      </c>
      <c r="G2" s="43"/>
    </row>
    <row r="3" spans="1:7" x14ac:dyDescent="0.2">
      <c r="A3" s="31">
        <v>1993</v>
      </c>
      <c r="B3" s="30">
        <v>242</v>
      </c>
      <c r="C3" s="44"/>
      <c r="D3" s="30">
        <v>67</v>
      </c>
      <c r="F3" s="30">
        <v>361</v>
      </c>
      <c r="G3" s="44"/>
    </row>
    <row r="4" spans="1:7" x14ac:dyDescent="0.2">
      <c r="A4" s="33">
        <v>1994</v>
      </c>
      <c r="B4" s="34">
        <v>225</v>
      </c>
      <c r="D4" s="34">
        <v>89</v>
      </c>
      <c r="F4" s="34">
        <v>338</v>
      </c>
    </row>
    <row r="5" spans="1:7" x14ac:dyDescent="0.2">
      <c r="A5" s="31">
        <v>1995</v>
      </c>
      <c r="B5" s="30">
        <v>263</v>
      </c>
      <c r="C5" s="44"/>
      <c r="D5" s="30">
        <v>93</v>
      </c>
      <c r="F5" s="34">
        <v>397</v>
      </c>
    </row>
    <row r="6" spans="1:7" x14ac:dyDescent="0.2">
      <c r="A6" s="31">
        <v>1996</v>
      </c>
      <c r="B6" s="30">
        <v>244</v>
      </c>
      <c r="C6" s="44"/>
      <c r="D6" s="30">
        <v>75</v>
      </c>
      <c r="F6" s="34">
        <v>335</v>
      </c>
    </row>
    <row r="7" spans="1:7" x14ac:dyDescent="0.2">
      <c r="A7" s="31">
        <v>1997</v>
      </c>
      <c r="B7" s="30">
        <v>249</v>
      </c>
      <c r="C7" s="44"/>
      <c r="D7" s="30">
        <v>106</v>
      </c>
      <c r="F7" s="34">
        <v>370</v>
      </c>
    </row>
    <row r="8" spans="1:7" x14ac:dyDescent="0.2">
      <c r="A8" s="31">
        <v>1998</v>
      </c>
      <c r="B8" s="30">
        <v>234</v>
      </c>
      <c r="C8" s="44"/>
      <c r="D8" s="30">
        <v>90</v>
      </c>
      <c r="F8" s="34">
        <v>435</v>
      </c>
    </row>
    <row r="9" spans="1:7" x14ac:dyDescent="0.2">
      <c r="A9" s="31">
        <v>1999</v>
      </c>
      <c r="B9" s="30">
        <v>323</v>
      </c>
      <c r="C9" s="44"/>
      <c r="D9" s="30">
        <v>181</v>
      </c>
      <c r="F9" s="30">
        <v>448</v>
      </c>
      <c r="G9" s="44"/>
    </row>
    <row r="10" spans="1:7" x14ac:dyDescent="0.2">
      <c r="A10" s="31">
        <v>2000</v>
      </c>
      <c r="B10" s="30">
        <v>274</v>
      </c>
      <c r="C10" s="44"/>
      <c r="D10" s="30">
        <v>187</v>
      </c>
      <c r="F10" s="30">
        <v>455</v>
      </c>
      <c r="G10" s="44"/>
    </row>
    <row r="11" spans="1:7" x14ac:dyDescent="0.2">
      <c r="A11" s="31">
        <v>2001</v>
      </c>
      <c r="B11" s="30">
        <v>319</v>
      </c>
      <c r="C11" s="44"/>
      <c r="D11" s="30">
        <v>237</v>
      </c>
      <c r="F11" s="30">
        <v>475</v>
      </c>
      <c r="G11" s="44"/>
    </row>
    <row r="12" spans="1:7" x14ac:dyDescent="0.2">
      <c r="A12" s="31">
        <v>2002</v>
      </c>
      <c r="B12" s="30">
        <v>352</v>
      </c>
      <c r="C12" s="44"/>
      <c r="D12" s="30">
        <v>264</v>
      </c>
      <c r="F12" s="30">
        <v>494</v>
      </c>
      <c r="G12" s="44"/>
    </row>
    <row r="13" spans="1:7" x14ac:dyDescent="0.2">
      <c r="A13" s="31">
        <v>2003</v>
      </c>
      <c r="B13" s="30">
        <v>384</v>
      </c>
      <c r="C13" s="44"/>
      <c r="D13" s="30">
        <v>273</v>
      </c>
      <c r="F13" s="30">
        <v>540</v>
      </c>
      <c r="G13" s="44"/>
    </row>
    <row r="14" spans="1:7" x14ac:dyDescent="0.2">
      <c r="A14" s="31">
        <v>2004</v>
      </c>
      <c r="B14" s="30">
        <v>348</v>
      </c>
      <c r="C14" s="44"/>
      <c r="D14" s="30">
        <v>274</v>
      </c>
      <c r="F14" s="30">
        <v>564</v>
      </c>
      <c r="G14" s="44"/>
    </row>
    <row r="15" spans="1:7" x14ac:dyDescent="0.2">
      <c r="A15" s="31">
        <v>2005</v>
      </c>
      <c r="B15" s="30">
        <v>397</v>
      </c>
      <c r="C15" s="44"/>
      <c r="D15" s="30">
        <v>321</v>
      </c>
      <c r="F15" s="30">
        <v>526</v>
      </c>
      <c r="G15" s="44"/>
    </row>
    <row r="16" spans="1:7" x14ac:dyDescent="0.2">
      <c r="A16" s="31">
        <v>2006</v>
      </c>
      <c r="B16" s="30">
        <v>413</v>
      </c>
      <c r="C16" s="44"/>
      <c r="D16" s="30">
        <v>376</v>
      </c>
      <c r="F16" s="30">
        <v>558</v>
      </c>
      <c r="G16" s="44"/>
    </row>
    <row r="17" spans="1:8" x14ac:dyDescent="0.2">
      <c r="A17" s="31">
        <v>2007</v>
      </c>
      <c r="B17" s="30">
        <v>449</v>
      </c>
      <c r="C17" s="44"/>
      <c r="D17" s="30">
        <v>414</v>
      </c>
      <c r="F17" s="30">
        <v>474</v>
      </c>
      <c r="G17" s="44"/>
    </row>
    <row r="18" spans="1:8" x14ac:dyDescent="0.2">
      <c r="A18" s="31">
        <v>2008</v>
      </c>
      <c r="B18" s="30">
        <v>441</v>
      </c>
      <c r="C18" s="44"/>
      <c r="D18" s="30">
        <v>406</v>
      </c>
      <c r="F18" s="30">
        <v>556</v>
      </c>
      <c r="G18" s="44"/>
    </row>
    <row r="19" spans="1:8" x14ac:dyDescent="0.2">
      <c r="A19" s="29">
        <v>2009</v>
      </c>
      <c r="B19" s="35">
        <v>505</v>
      </c>
      <c r="C19" s="46"/>
      <c r="D19" s="35">
        <v>214</v>
      </c>
      <c r="F19" s="35">
        <v>527</v>
      </c>
      <c r="G19" s="46"/>
    </row>
    <row r="20" spans="1:8" x14ac:dyDescent="0.2">
      <c r="A20" s="29">
        <v>2010</v>
      </c>
      <c r="B20" s="35">
        <v>501</v>
      </c>
      <c r="C20" s="46"/>
      <c r="D20" s="35">
        <v>232</v>
      </c>
      <c r="F20" s="35">
        <v>590</v>
      </c>
      <c r="G20" s="46"/>
    </row>
    <row r="21" spans="1:8" x14ac:dyDescent="0.2">
      <c r="A21" s="29">
        <v>2011</v>
      </c>
      <c r="B21" s="35">
        <v>554</v>
      </c>
      <c r="C21" s="46"/>
      <c r="D21" s="35">
        <v>265</v>
      </c>
      <c r="F21" s="35">
        <v>2683</v>
      </c>
      <c r="G21" s="46"/>
    </row>
    <row r="22" spans="1:8" x14ac:dyDescent="0.2">
      <c r="A22" s="29">
        <v>2012</v>
      </c>
      <c r="B22" s="35">
        <v>600</v>
      </c>
      <c r="C22" s="49">
        <v>19.52</v>
      </c>
      <c r="D22" s="35">
        <v>243</v>
      </c>
      <c r="E22" s="49">
        <v>7.9</v>
      </c>
      <c r="F22" s="35">
        <v>3083</v>
      </c>
      <c r="G22" s="46">
        <v>100.29</v>
      </c>
      <c r="H22" s="46"/>
    </row>
    <row r="23" spans="1:8" x14ac:dyDescent="0.2">
      <c r="A23" s="29">
        <v>2013</v>
      </c>
      <c r="B23" s="35">
        <v>607</v>
      </c>
      <c r="C23" s="49">
        <v>19.64</v>
      </c>
      <c r="D23" s="35">
        <v>227</v>
      </c>
      <c r="E23" s="49">
        <v>7.35</v>
      </c>
      <c r="F23" s="35">
        <v>3262</v>
      </c>
      <c r="G23" s="46">
        <v>105.55</v>
      </c>
      <c r="H23" s="46"/>
    </row>
    <row r="24" spans="1:8" x14ac:dyDescent="0.2">
      <c r="A24" s="29">
        <v>2014</v>
      </c>
      <c r="B24" s="35">
        <v>697</v>
      </c>
      <c r="C24" s="49">
        <v>22.42</v>
      </c>
      <c r="D24" s="35">
        <v>254</v>
      </c>
      <c r="E24" s="49">
        <v>8.17</v>
      </c>
      <c r="F24" s="35">
        <v>4282</v>
      </c>
      <c r="G24" s="46">
        <v>137.71</v>
      </c>
      <c r="H24" s="46"/>
    </row>
    <row r="25" spans="1:8" x14ac:dyDescent="0.2">
      <c r="A25" s="33">
        <v>2015</v>
      </c>
      <c r="B25" s="34">
        <v>699</v>
      </c>
      <c r="C25" s="45">
        <v>22.38</v>
      </c>
      <c r="D25" s="34">
        <v>306</v>
      </c>
      <c r="E25" s="48">
        <v>9.8000000000000007</v>
      </c>
      <c r="F25" s="34">
        <v>4954</v>
      </c>
      <c r="G25" s="45">
        <v>190.76</v>
      </c>
    </row>
    <row r="26" spans="1:8" x14ac:dyDescent="0.2">
      <c r="A26" s="33">
        <v>2016</v>
      </c>
      <c r="B26" s="34">
        <v>750</v>
      </c>
      <c r="C26" s="45">
        <v>23.93</v>
      </c>
      <c r="D26" s="34">
        <v>328</v>
      </c>
      <c r="E26" s="48">
        <v>10.46</v>
      </c>
      <c r="F26" s="34">
        <v>5731</v>
      </c>
      <c r="G26" s="45">
        <v>182.82</v>
      </c>
    </row>
    <row r="27" spans="1:8" x14ac:dyDescent="0.2">
      <c r="A27" s="33">
        <v>2017</v>
      </c>
      <c r="B27" s="34">
        <v>798</v>
      </c>
      <c r="C27" s="45">
        <v>25.37</v>
      </c>
      <c r="D27" s="34">
        <v>379</v>
      </c>
      <c r="E27" s="48">
        <v>12.05</v>
      </c>
      <c r="F27" s="34">
        <v>5975</v>
      </c>
      <c r="G27" s="45">
        <v>189.94</v>
      </c>
    </row>
  </sheetData>
  <pageMargins bottom="0.75" footer="0.3" header="0.3" left="0.7" right="0.7" top="0.75"/>
  <pageSetup orientation="portrait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5"/>
  <sheetViews>
    <sheetView workbookViewId="0">
      <selection activeCell="A17" sqref="A17"/>
    </sheetView>
  </sheetViews>
  <sheetFormatPr defaultColWidth="10.28515625" defaultRowHeight="12" x14ac:dyDescent="0.2"/>
  <cols>
    <col min="1" max="1" bestFit="true" customWidth="true" style="39" width="34.28515625" collapsed="false"/>
    <col min="2" max="2" bestFit="true" customWidth="true" style="39" width="58.85546875" collapsed="false"/>
    <col min="3" max="4" style="39" width="10.28515625" collapsed="false"/>
    <col min="5" max="5" customWidth="true" style="39" width="35.5703125" collapsed="false"/>
    <col min="6" max="8" style="39" width="10.28515625" collapsed="false"/>
    <col min="9" max="9" customWidth="true" hidden="true" style="39" width="0.0" collapsed="false"/>
    <col min="10" max="16384" style="39" width="10.28515625" collapsed="false"/>
  </cols>
  <sheetData>
    <row r="1" spans="1:9" x14ac:dyDescent="0.2">
      <c r="A1" s="39" t="s">
        <v>8</v>
      </c>
      <c r="B1" s="40"/>
      <c r="I1" s="39" t="s">
        <v>9</v>
      </c>
    </row>
    <row r="2" spans="1:9" x14ac:dyDescent="0.2">
      <c r="A2" s="39" t="s">
        <v>10</v>
      </c>
      <c r="B2" s="40"/>
      <c r="I2" s="39" t="s">
        <v>11</v>
      </c>
    </row>
    <row r="3" spans="1:9" x14ac:dyDescent="0.2">
      <c r="A3" s="39" t="s">
        <v>12</v>
      </c>
      <c r="B3" s="39" t="s">
        <v>9</v>
      </c>
      <c r="I3" s="39" t="s">
        <v>13</v>
      </c>
    </row>
    <row r="4" spans="1:9" x14ac:dyDescent="0.2">
      <c r="A4" s="39" t="s">
        <v>14</v>
      </c>
      <c r="B4" s="41"/>
      <c r="I4" s="39" t="s">
        <v>15</v>
      </c>
    </row>
    <row r="5" spans="1:9" x14ac:dyDescent="0.2">
      <c r="E5" s="40"/>
    </row>
  </sheetData>
  <dataValidations count="1">
    <dataValidation allowBlank="1" showErrorMessage="1" showInputMessage="1" sqref="B3" type="list">
      <formula1>$I$1:$I$4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2007-01-12T17:38:56Z</dcterms:created>
  <dc:creator>David L. Hinman</dc:creator>
  <dc:description>This is a template for the FactBook program.</dc:description>
  <cp:lastModifiedBy>Ohms, Kenneth [LEGIS]</cp:lastModifiedBy>
  <cp:lastPrinted>2018-07-30T18:03:28Z</cp:lastPrinted>
  <dcterms:modified xsi:type="dcterms:W3CDTF">2018-11-12T13:33:46Z</dcterms:modified>
  <dc:subject>FactBook Bar Chart</dc:subject>
  <dc:title>Bar Chart Template</dc:title>
</cp:coreProperties>
</file>