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windowHeight="12855" windowWidth="14100" xWindow="-15" yWindow="-15"/>
  </bookViews>
  <sheets>
    <sheet name="Factbook" r:id="rId1" sheetId="1" state="veryHidden"/>
    <sheet name="Data" r:id="rId2" sheetId="4"/>
    <sheet name="Notes" r:id="rId3" sheetId="3" state="veryHidden"/>
  </sheets>
  <definedNames>
    <definedName name="Memo_Note">Factbook!$A$10:$O$13</definedName>
    <definedName localSheetId="0" name="_xlnm.Print_Area">Factbook!$A$1:$R$55</definedName>
  </definedNames>
  <calcPr calcId="145621"/>
</workbook>
</file>

<file path=xl/calcChain.xml><?xml version="1.0" encoding="utf-8"?>
<calcChain xmlns="http://schemas.openxmlformats.org/spreadsheetml/2006/main">
  <c i="4" l="1" r="I33"/>
  <c i="4" r="J33" s="1"/>
  <c i="4" l="1" r="I2"/>
  <c i="4" r="J2"/>
  <c i="4" r="I3"/>
  <c i="4" r="J3"/>
  <c i="4" r="I4"/>
  <c i="4" r="J4" s="1"/>
  <c i="4" r="I5"/>
  <c i="4" r="J5"/>
  <c i="4" r="I6"/>
  <c i="4" r="J6" s="1"/>
  <c i="4" r="I7"/>
  <c i="4" r="J7"/>
  <c i="4" r="I8"/>
  <c i="4" r="J8" s="1"/>
  <c i="4" r="I9"/>
  <c i="4" r="J9"/>
  <c i="4" r="I10"/>
  <c i="4" r="J10"/>
  <c i="4" r="I11"/>
  <c i="4" r="J11"/>
  <c i="4" r="I12"/>
  <c i="4" r="J12" s="1"/>
  <c i="4" r="I13"/>
  <c i="4" r="J13" s="1"/>
  <c i="4" r="I14"/>
  <c i="4" r="J14"/>
  <c i="4" r="I15"/>
  <c i="4" r="J15" s="1"/>
  <c i="4" r="I16"/>
  <c i="4" r="J16" s="1"/>
  <c i="4" r="I17"/>
  <c i="4" r="J17"/>
  <c i="4" r="I18"/>
  <c i="4" r="J18"/>
  <c i="4" r="I19"/>
  <c i="4" r="J19"/>
  <c i="4" r="I20"/>
  <c i="4" r="J20" s="1"/>
  <c i="4" r="I21"/>
  <c i="4" r="J21"/>
  <c i="4" r="I22"/>
  <c i="4" r="J22" s="1"/>
  <c i="4" r="I23"/>
  <c i="4" r="J23"/>
  <c i="4" r="I24"/>
  <c i="4" r="J24" s="1"/>
  <c i="4" r="I25"/>
  <c i="4" r="J25"/>
  <c i="4" r="I26"/>
  <c i="4" r="J26"/>
  <c i="4" r="I27"/>
  <c i="4" r="J27"/>
  <c i="4" r="I28"/>
  <c i="4" r="J28" s="1"/>
  <c i="4" r="I29"/>
  <c i="4" r="J29" s="1"/>
  <c i="4" r="I30"/>
  <c i="4" r="J30"/>
  <c i="4" r="I31"/>
  <c i="4" r="J31" s="1"/>
  <c i="4" r="I32"/>
  <c i="4" r="J32" s="1"/>
  <c i="4" r="I35"/>
  <c i="4" r="J35" s="1"/>
  <c i="4" r="I36"/>
  <c i="4" r="J36"/>
  <c i="4" r="I37"/>
  <c i="4" r="J37"/>
  <c i="4" r="I38"/>
  <c i="4" r="J38"/>
  <c i="4" r="I39"/>
  <c i="4" r="J39"/>
  <c i="4" r="I40"/>
  <c i="4" r="J40"/>
  <c i="4" r="I41"/>
  <c i="4" r="J41"/>
  <c i="4" r="I42"/>
  <c i="4" r="J42"/>
  <c i="4" r="I43"/>
  <c i="4" r="J43"/>
  <c i="4" r="I44"/>
  <c i="4" r="J44"/>
  <c i="4" r="I45"/>
  <c i="4" r="J45"/>
  <c i="4" r="I46"/>
  <c i="4" r="J46"/>
  <c i="4" r="I47"/>
  <c i="4" r="J47"/>
  <c i="4" r="I48"/>
  <c i="4" r="J48"/>
  <c i="4" r="I49"/>
  <c i="4" r="J49"/>
  <c i="4" r="I50"/>
  <c i="4" r="J50"/>
  <c i="4" r="I51"/>
  <c i="4" r="J51"/>
  <c i="4" r="I52"/>
  <c i="4" r="J52"/>
  <c i="4" r="I53"/>
  <c i="4" r="J53"/>
  <c i="4" r="I54"/>
  <c i="4" r="J54"/>
  <c i="4" r="I55"/>
  <c i="4" r="J55"/>
  <c i="4" r="I56"/>
  <c i="4" r="J56"/>
  <c i="4" r="I57"/>
  <c i="4" r="J57"/>
  <c i="4" r="I58"/>
  <c i="4" r="J58"/>
  <c i="4" r="I59"/>
  <c i="4" r="J59"/>
  <c i="4" r="I60"/>
  <c i="4" r="J60"/>
  <c i="4" r="I61"/>
  <c i="4" r="J61"/>
  <c i="4" r="I62"/>
  <c i="4" r="J62"/>
  <c i="4" r="I63"/>
  <c i="4" r="J63"/>
  <c i="4" r="I64"/>
  <c i="4" r="J64"/>
  <c i="4" r="I65"/>
  <c i="4" r="J65"/>
  <c i="4" r="I66"/>
  <c i="4" r="J66"/>
  <c i="4" r="I67"/>
  <c i="4" r="J67"/>
  <c i="4" r="I68"/>
  <c i="4" r="J68"/>
  <c i="4" r="I69"/>
  <c i="4" r="J69"/>
  <c i="4" r="I70"/>
  <c i="4" r="J70"/>
  <c i="4" r="I71"/>
  <c i="4" r="J71"/>
  <c i="4" r="I72"/>
  <c i="4" r="J72"/>
  <c i="4" r="I73"/>
  <c i="4" r="J73"/>
  <c i="4" r="I74"/>
  <c i="4" r="J74"/>
  <c i="4" r="I75"/>
  <c i="4" r="J75"/>
  <c i="4" r="I76"/>
  <c i="4" r="J76"/>
  <c i="4" r="I77"/>
  <c i="4" r="J77"/>
  <c i="4" r="I78"/>
  <c i="4" r="J78"/>
  <c i="4" r="I79"/>
  <c i="4" r="J79"/>
  <c i="4" r="I80"/>
  <c i="4" r="J80"/>
  <c i="4" r="I81"/>
  <c i="4" r="J81"/>
  <c i="4" r="I82"/>
  <c i="4" r="J82"/>
  <c i="4" r="I83"/>
  <c i="4" r="J83"/>
  <c i="4" r="I84"/>
  <c i="4" r="J84"/>
  <c i="4" r="I85"/>
  <c i="4" r="J85"/>
  <c i="4" r="I86"/>
  <c i="4" r="J86"/>
  <c i="4" r="I87"/>
  <c i="4" r="J87"/>
  <c i="4" r="I88"/>
  <c i="4" r="J88"/>
  <c i="4" r="I89"/>
  <c i="4" r="J89"/>
  <c i="4" r="I90"/>
  <c i="4" r="J90"/>
  <c i="4" r="I91"/>
  <c i="4" r="J91"/>
  <c i="4" r="I92"/>
  <c i="4" r="J92"/>
  <c i="4" r="I93"/>
  <c i="4" r="J93"/>
  <c i="4" r="I94"/>
  <c i="4" r="J94"/>
  <c i="4" r="I95"/>
  <c i="4" r="J95"/>
  <c i="4" r="I96"/>
  <c i="4" r="J96"/>
  <c i="4" r="I97"/>
  <c i="4" r="J97"/>
  <c i="4" r="I98"/>
  <c i="4" r="J98"/>
  <c i="4" r="I99"/>
  <c i="4" r="J99"/>
  <c i="4" r="J100"/>
  <c i="1" r="A5"/>
  <c i="1" r="A6"/>
  <c i="1" r="Q6" s="1"/>
  <c i="1" r="A7"/>
  <c i="1" r="O7" s="1"/>
  <c i="1" r="A8"/>
  <c i="1" r="M8" s="1"/>
  <c i="1" r="A9"/>
  <c i="1" r="K9" s="1"/>
  <c i="1" r="A10"/>
  <c i="1" r="I10" s="1"/>
  <c i="1" r="A11"/>
  <c i="1" r="G11" s="1"/>
  <c i="1" r="A12"/>
  <c i="1" r="E12" s="1"/>
  <c i="1" r="A13"/>
  <c i="1" r="C13" s="1"/>
  <c i="1" r="A14"/>
  <c i="1" r="A15"/>
  <c i="1" r="O15" s="1"/>
  <c i="1" l="1" r="Q14"/>
  <c i="1" r="E5"/>
  <c i="1" r="O6"/>
  <c i="1" r="G15"/>
  <c i="1" r="G10"/>
  <c i="1" r="O13"/>
  <c i="1" r="M5"/>
  <c i="1" r="G9"/>
  <c i="1" r="I6"/>
  <c i="1" r="M14"/>
  <c i="1" r="Q5"/>
  <c i="1" r="S8"/>
  <c i="1" r="I7"/>
  <c i="1" r="M15"/>
  <c i="1" r="C5"/>
  <c i="1" r="G7"/>
  <c i="1" r="K14"/>
  <c i="1" r="M7"/>
  <c i="1" r="S14"/>
  <c i="1" r="E11"/>
  <c i="1" r="I15"/>
  <c i="1" r="K8"/>
  <c i="1" r="M6"/>
  <c i="1" r="E10"/>
  <c i="1" r="I14"/>
  <c i="1" r="K7"/>
  <c i="1" r="O5"/>
  <c i="1" r="S5"/>
  <c i="1" r="I8"/>
  <c i="1" r="G8"/>
  <c i="1" r="K15"/>
  <c i="1" r="M13"/>
  <c i="1" r="Q13"/>
  <c i="1" r="E8"/>
  <c i="1" r="I9"/>
  <c i="1" r="K6"/>
  <c i="1" r="O14"/>
  <c i="1" r="C11"/>
  <c i="1" r="Q11"/>
  <c i="1" r="M12"/>
  <c i="1" r="O11"/>
  <c i="1" r="Q10"/>
  <c i="1" r="C8"/>
  <c i="1" r="E15"/>
  <c i="1" r="E7"/>
  <c i="1" r="G14"/>
  <c i="1" r="G6"/>
  <c i="1" r="I13"/>
  <c i="1" r="K5"/>
  <c i="1" r="K12"/>
  <c i="1" r="M11"/>
  <c i="1" r="O10"/>
  <c i="1" r="Q9"/>
  <c i="1" r="C12"/>
  <c i="1" r="Q12"/>
  <c i="1" r="C10"/>
  <c i="1" r="E9"/>
  <c i="1" r="O12"/>
  <c i="1" r="K13"/>
  <c i="1" r="C15"/>
  <c i="1" r="C7"/>
  <c i="1" r="E14"/>
  <c i="1" r="E6"/>
  <c i="1" r="G13"/>
  <c i="1" r="I5"/>
  <c i="1" r="I12"/>
  <c i="1" r="K11"/>
  <c i="1" r="M10"/>
  <c i="1" r="O9"/>
  <c i="1" r="Q8"/>
  <c i="1" r="C9"/>
  <c i="1" r="C14"/>
  <c i="1" r="C6"/>
  <c i="1" r="E13"/>
  <c i="1" r="G5"/>
  <c i="1" r="G12"/>
  <c i="1" r="I11"/>
  <c i="1" r="K10"/>
  <c i="1" r="M9"/>
  <c i="1" r="O8"/>
  <c i="1" r="Q15"/>
  <c i="1" r="Q7"/>
  <c i="1" r="A16"/>
  <c i="1" r="A17"/>
  <c i="1" r="S17" s="1"/>
  <c i="1" r="A18"/>
  <c i="1" r="A19"/>
  <c i="1" r="S19" s="1"/>
  <c i="1" r="S6"/>
  <c i="1" r="S7"/>
  <c i="1" r="S9"/>
  <c i="1" r="S10"/>
  <c i="1" r="S11"/>
  <c i="1" r="S12"/>
  <c i="1" r="S13"/>
  <c i="1" r="S15"/>
  <c i="1" l="1" r="A27"/>
  <c i="1" r="A21"/>
  <c i="1" r="S16"/>
  <c i="1" r="Q25"/>
  <c i="1" r="S18"/>
  <c i="1" r="Q31" s="1"/>
  <c i="1" r="K17"/>
  <c i="1" r="M17"/>
  <c i="1" r="C17"/>
  <c i="1" r="E17"/>
  <c i="1" r="I17"/>
  <c i="1" r="O17"/>
  <c i="1" r="Q17"/>
  <c i="1" r="G17"/>
  <c i="1" r="M16"/>
  <c i="1" r="E16"/>
  <c i="1" r="I16"/>
  <c i="1" r="O16"/>
  <c i="1" r="Q16"/>
  <c i="1" r="G16"/>
  <c i="1" r="K16"/>
  <c i="1" r="C16"/>
  <c i="1" r="I18"/>
  <c i="1" r="E18"/>
  <c i="1" r="K18"/>
  <c i="1" r="M18"/>
  <c i="1" r="G18"/>
  <c i="1" r="O18"/>
  <c i="1" r="Q18"/>
  <c i="1" r="C18"/>
  <c i="1" r="G19"/>
  <c i="1" r="G30" s="1"/>
  <c i="1" r="C19"/>
  <c i="1" r="I19"/>
  <c i="1" r="Q19"/>
  <c i="1" r="E19"/>
  <c i="1" r="K19"/>
  <c i="1" r="M19"/>
  <c i="1" r="O19"/>
  <c i="1" l="1" r="O30"/>
  <c i="1" r="Q30"/>
  <c i="1" r="I30"/>
  <c i="1" r="K30"/>
  <c i="1" r="M30"/>
  <c i="1" r="C24"/>
  <c i="1" r="C30"/>
  <c i="1" r="E30"/>
  <c i="1" r="M24"/>
  <c i="1" r="I24"/>
  <c i="1" r="G24"/>
  <c i="1" r="K24"/>
  <c i="1" r="O24"/>
  <c i="1" r="E24"/>
  <c i="1" r="Q24"/>
</calcChain>
</file>

<file path=xl/sharedStrings.xml><?xml version="1.0" encoding="utf-8"?>
<sst xmlns="http://schemas.openxmlformats.org/spreadsheetml/2006/main" count="75" uniqueCount="46">
  <si>
    <t>Calendar</t>
  </si>
  <si>
    <t xml:space="preserve">  Year  </t>
  </si>
  <si>
    <t xml:space="preserve">   Civil   </t>
  </si>
  <si>
    <t xml:space="preserve">  Criminal  </t>
  </si>
  <si>
    <t xml:space="preserve">Serious </t>
  </si>
  <si>
    <t>Simple</t>
  </si>
  <si>
    <t>Misdemeanors</t>
  </si>
  <si>
    <t>Juvenile</t>
  </si>
  <si>
    <t>MH/SA</t>
  </si>
  <si>
    <t>Commitment</t>
  </si>
  <si>
    <t>Probate</t>
  </si>
  <si>
    <t>Small Claims</t>
  </si>
  <si>
    <t>Total ex. Simple misdems</t>
  </si>
  <si>
    <t>Total</t>
  </si>
  <si>
    <t>&amp; Infractions</t>
  </si>
  <si>
    <t>3)  Serious criminal filings include felonies, serious and aggravated misdemeanors, and probation revocations.</t>
  </si>
  <si>
    <t>SimpleMisdemeanors</t>
  </si>
  <si>
    <t xml:space="preserve">CalendarYear  </t>
  </si>
  <si>
    <t xml:space="preserve"> Civil   </t>
  </si>
  <si>
    <t xml:space="preserve">SeriousCriminal  </t>
  </si>
  <si>
    <t>MHSACommitment</t>
  </si>
  <si>
    <t>SmallClaimsInfractions</t>
  </si>
  <si>
    <t>Department/Source</t>
  </si>
  <si>
    <t>Annual</t>
  </si>
  <si>
    <t>Source if Website - URL</t>
  </si>
  <si>
    <t>Quarterly</t>
  </si>
  <si>
    <t>Frequency Released</t>
  </si>
  <si>
    <t>Monthly</t>
  </si>
  <si>
    <t>Notes</t>
  </si>
  <si>
    <t>Variable</t>
  </si>
  <si>
    <t>TotalExcludeSimpleMisdems</t>
  </si>
  <si>
    <t>6)  MH/SA commitment filings refer to juvenile and adult mental health (MH) or substance abuse (SA) hospitalization/</t>
  </si>
  <si>
    <t xml:space="preserve">Percent Change in Court Filings </t>
  </si>
  <si>
    <t>Excluding Simple Misdemeanors</t>
  </si>
  <si>
    <t>Percent Change in Court Filings, 2001-"2015</t>
  </si>
  <si>
    <t>2)  Civil filings include civil contract and personal injury cases over $5,000, domestic relations, real property, mortgage</t>
  </si>
  <si>
    <t>foreclosures, small claims appeals, and contempt actions.  They do not include filings for distress warrants, foreign judgments, liens, seized property hearings, and transcripts of judgment.</t>
  </si>
  <si>
    <t xml:space="preserve">5)  Juvenile filings include juvenile delinquency, child in need of assistance (CINA), family in need of assistance (FINA), </t>
  </si>
  <si>
    <t>and parental notification cases.  This does not include juvenile commitment cases.</t>
  </si>
  <si>
    <t>7)  The Judicial Branch stopped including contempt actions and probation revocations with “filings” on July 1, 2006,</t>
  </si>
  <si>
    <t xml:space="preserve">      commitment cases filed.</t>
  </si>
  <si>
    <t>Notes:</t>
  </si>
  <si>
    <t>4)  Simple misdemeanor filings include mostly State traffic violations plus other simple misdemeanors.</t>
  </si>
  <si>
    <t>1)  Table data updated for the Legislative Services Agency (LSA) by State Court Administration on November 14, 2018.</t>
  </si>
  <si>
    <t>and this accounts for most of the reduction in filings in 2006.  The 2007 through 2017 data includes probation revocations in criminal filings.  Data for contempt filings is included in civil and small claims filings from 2007 through 2017.</t>
  </si>
  <si>
    <t>District Court Filings in Iowa (2003-2017)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</si>
</sst>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__);_(* \(#,##0\);_(* &quot;-&quot;_);_(@_)"/>
    <numFmt numFmtId="165" formatCode="0.0"/>
    <numFmt numFmtId="166" formatCode="#,##0.0"/>
    <numFmt numFmtId="167" formatCode="\ \ 0.0%"/>
    <numFmt numFmtId="168" formatCode="0.0%"/>
  </numFmts>
  <fonts count="9" x14ac:knownFonts="1">
    <font>
      <sz val="9"/>
      <name val="Arial"/>
      <family val="2"/>
    </font>
    <font>
      <sz val="9"/>
      <name val="Arial"/>
      <family val="2"/>
    </font>
    <font>
      <b/>
      <sz val="14"/>
      <name val="Arial"/>
      <family val="2"/>
    </font>
    <font>
      <sz val="8"/>
      <name val="Arial"/>
      <family val="2"/>
    </font>
    <font>
      <b/>
      <sz val="9"/>
      <name val="Arial"/>
      <family val="2"/>
    </font>
    <font>
      <b/>
      <sz val="11"/>
      <name val="Arial"/>
      <family val="2"/>
    </font>
    <font>
      <b/>
      <sz val="12"/>
      <name val="Arial"/>
      <family val="2"/>
    </font>
    <font>
      <i/>
      <sz val="9"/>
      <name val="Arial"/>
      <family val="2"/>
    </font>
    <font>
      <sz val="10"/>
      <name val="Arial"/>
    </font>
  </fonts>
  <fills count="2">
    <fill>
      <patternFill patternType="none"/>
    </fill>
    <fill>
      <patternFill patternType="gray125"/>
    </fill>
  </fills>
  <borders count="5">
    <border>
      <left/>
      <right/>
      <top/>
      <bottom/>
      <diagonal/>
    </border>
    <border>
      <left/>
      <right/>
      <top/>
      <bottom style="thin">
        <color indexed="64"/>
      </bottom>
      <diagonal/>
    </border>
    <border>
      <left/>
      <right/>
      <top style="dashDot">
        <color indexed="22"/>
      </top>
      <bottom/>
      <diagonal/>
    </border>
    <border>
      <left/>
      <right/>
      <top/>
      <bottom style="dashDot">
        <color indexed="22"/>
      </bottom>
      <diagonal/>
    </border>
    <border>
      <left/>
      <right/>
      <top style="dashDot">
        <color theme="0" tint="-0.24994659260841701"/>
      </top>
      <bottom/>
      <diagonal/>
    </border>
  </borders>
  <cellStyleXfs count="2">
    <xf borderId="0" fillId="0" fontId="0" numFmtId="0"/>
    <xf borderId="0" fillId="0" fontId="8" numFmtId="0"/>
  </cellStyleXfs>
  <cellXfs count="91">
    <xf borderId="0" fillId="0" fontId="0" numFmtId="0" xfId="0"/>
    <xf applyFont="1" borderId="0" fillId="0" fontId="1" numFmtId="0" xfId="0"/>
    <xf applyAlignment="1" applyFont="1" borderId="0" fillId="0" fontId="1" numFmtId="0" xfId="0"/>
    <xf applyAlignment="1" applyFont="1" borderId="0" fillId="0" fontId="1" numFmtId="0" xfId="0">
      <alignment horizontal="center"/>
    </xf>
    <xf applyAlignment="1" applyFont="1" applyNumberFormat="1" borderId="0" fillId="0" fontId="1" numFmtId="9" xfId="0">
      <alignment horizontal="center"/>
    </xf>
    <xf applyFont="1" applyNumberFormat="1" borderId="0" fillId="0" fontId="1" numFmtId="3" xfId="0"/>
    <xf applyAlignment="1" applyBorder="1" applyFill="1" applyFont="1" applyProtection="1" borderId="0" fillId="0" fontId="1" numFmtId="0" xfId="0">
      <alignment horizontal="center"/>
      <protection locked="0"/>
    </xf>
    <xf applyAlignment="1" applyBorder="1" applyFill="1" applyFont="1" borderId="0" fillId="0" fontId="1" numFmtId="0" xfId="0"/>
    <xf applyAlignment="1" applyFont="1" borderId="0" fillId="0" fontId="1" numFmtId="0" xfId="0">
      <alignment vertical="top"/>
    </xf>
    <xf applyAlignment="1" applyBorder="1" applyFill="1" applyFont="1" applyNumberFormat="1" applyProtection="1" borderId="0" fillId="0" fontId="1" numFmtId="3" xfId="0">
      <alignment horizontal="center"/>
    </xf>
    <xf applyAlignment="1" applyBorder="1" applyFill="1" applyFont="1" applyNumberFormat="1" borderId="0" fillId="0" fontId="1" numFmtId="3" xfId="0">
      <alignment horizontal="center"/>
    </xf>
    <xf applyAlignment="1" applyFont="1" applyNumberFormat="1" borderId="0" fillId="0" fontId="1" numFmtId="3" xfId="0">
      <alignment vertical="top"/>
    </xf>
    <xf applyAlignment="1" applyBorder="1" applyFill="1" applyFont="1" applyNumberFormat="1" applyProtection="1" borderId="0" fillId="0" fontId="1" numFmtId="3" xfId="0">
      <alignment horizontal="center"/>
      <protection locked="0"/>
    </xf>
    <xf applyAlignment="1" applyBorder="1" applyFill="1" applyFont="1" applyNumberFormat="1" borderId="0" fillId="0" fontId="1" numFmtId="164" xfId="0">
      <alignment horizontal="left"/>
    </xf>
    <xf applyAlignment="1" applyBorder="1" applyFill="1" applyFont="1" applyNumberFormat="1" applyProtection="1" borderId="0" fillId="0" fontId="1" numFmtId="164" xfId="0">
      <alignment horizontal="left"/>
      <protection locked="0"/>
    </xf>
    <xf applyAlignment="1" borderId="0" fillId="0" fontId="0" numFmtId="0" xfId="0">
      <alignment vertical="center"/>
    </xf>
    <xf applyAlignment="1" applyBorder="1" applyFont="1" borderId="0" fillId="0" fontId="1" numFmtId="0" xfId="0">
      <alignment horizontal="center"/>
    </xf>
    <xf applyAlignment="1" borderId="0" fillId="0" fontId="0" numFmtId="0" xfId="0">
      <alignment wrapText="1"/>
    </xf>
    <xf applyAlignment="1" applyBorder="1" borderId="0" fillId="0" fontId="0" numFmtId="0" xfId="0">
      <alignment wrapText="1"/>
    </xf>
    <xf applyAlignment="1" applyBorder="1" applyFill="1" borderId="1" fillId="0" fontId="0" numFmtId="0" xfId="0">
      <alignment horizontal="center"/>
    </xf>
    <xf applyAlignment="1" applyBorder="1" applyFill="1" applyFont="1" applyNumberFormat="1" applyProtection="1" borderId="0" fillId="0" fontId="1" numFmtId="166" xfId="0">
      <alignment horizontal="center"/>
      <protection locked="0"/>
    </xf>
    <xf applyAlignment="1" applyBorder="1" applyFont="1" borderId="0" fillId="0" fontId="3" numFmtId="0" xfId="0">
      <alignment horizontal="right" wrapText="1"/>
    </xf>
    <xf applyAlignment="1" applyBorder="1" applyFont="1" borderId="0" fillId="0" fontId="1" numFmtId="0" xfId="0">
      <alignment horizontal="center" vertical="top"/>
    </xf>
    <xf applyAlignment="1" applyBorder="1" applyFont="1" applyNumberFormat="1" borderId="0" fillId="0" fontId="4" numFmtId="167" xfId="0">
      <alignment horizontal="center" wrapText="1"/>
    </xf>
    <xf applyAlignment="1" applyBorder="1" applyFill="1" applyFont="1" applyProtection="1" borderId="0" fillId="0" fontId="0" numFmtId="0" xfId="0">
      <protection locked="0"/>
    </xf>
    <xf applyAlignment="1" borderId="0" fillId="0" fontId="0" numFmtId="0" xfId="0"/>
    <xf applyAlignment="1" applyBorder="1" applyFont="1" borderId="0" fillId="0" fontId="0" numFmtId="0" xfId="0">
      <alignment horizontal="left"/>
    </xf>
    <xf borderId="0" fillId="0" fontId="0" numFmtId="0" xfId="0"/>
    <xf borderId="0" fillId="0" fontId="0" numFmtId="0" xfId="0"/>
    <xf applyAlignment="1" applyBorder="1" applyFont="1" applyNumberFormat="1" borderId="0" fillId="0" fontId="0" numFmtId="1" xfId="0">
      <alignment horizontal="left" vertical="top" wrapText="1"/>
    </xf>
    <xf applyAlignment="1" applyBorder="1" applyFill="1" applyFont="1" applyNumberFormat="1" applyProtection="1" borderId="2" fillId="0" fontId="1" numFmtId="37" xfId="0">
      <alignment horizontal="center"/>
      <protection locked="0"/>
    </xf>
    <xf applyAlignment="1" applyBorder="1" applyFill="1" applyFont="1" applyNumberFormat="1" applyProtection="1" borderId="0" fillId="0" fontId="1" numFmtId="37" xfId="0">
      <alignment horizontal="center"/>
      <protection locked="0"/>
    </xf>
    <xf applyAlignment="1" applyBorder="1" applyFill="1" applyFont="1" applyNumberFormat="1" applyProtection="1" borderId="4" fillId="0" fontId="1" numFmtId="37" xfId="0">
      <alignment horizontal="center"/>
      <protection locked="0"/>
    </xf>
    <xf applyAlignment="1" applyBorder="1" applyFill="1" applyFont="1" applyNumberFormat="1" applyProtection="1" borderId="3" fillId="0" fontId="1" numFmtId="37" xfId="0">
      <alignment horizontal="center"/>
      <protection locked="0"/>
    </xf>
    <xf applyAlignment="1" applyBorder="1" applyFill="1" applyFont="1" applyNumberFormat="1" applyProtection="1" borderId="4" fillId="0" fontId="0" numFmtId="37" xfId="0">
      <alignment horizontal="center"/>
      <protection locked="0"/>
    </xf>
    <xf applyAlignment="1" applyBorder="1" applyFill="1" applyFont="1" applyNumberFormat="1" applyProtection="1" borderId="0" fillId="0" fontId="0" numFmtId="37" xfId="0">
      <alignment horizontal="center"/>
      <protection locked="0"/>
    </xf>
    <xf applyNumberFormat="1" borderId="0" fillId="0" fontId="0" numFmtId="3" xfId="0"/>
    <xf applyProtection="1" borderId="0" fillId="0" fontId="0" numFmtId="0" xfId="0">
      <protection hidden="1"/>
    </xf>
    <xf applyAlignment="1" applyFont="1" applyProtection="1" borderId="0" fillId="0" fontId="1" numFmtId="0" xfId="0">
      <alignment horizontal="center" vertical="top"/>
      <protection hidden="1"/>
    </xf>
    <xf applyAlignment="1" applyFont="1" applyProtection="1" borderId="0" fillId="0" fontId="1" numFmtId="0" xfId="0">
      <alignment vertical="top"/>
      <protection hidden="1"/>
    </xf>
    <xf applyAlignment="1" applyBorder="1" applyFont="1" applyProtection="1" borderId="1" fillId="0" fontId="1" numFmtId="0" xfId="0">
      <alignment horizontal="center"/>
      <protection hidden="1"/>
    </xf>
    <xf applyAlignment="1" applyBorder="1" applyFont="1" applyProtection="1" borderId="0" fillId="0" fontId="1" numFmtId="0" xfId="0">
      <alignment horizontal="center"/>
      <protection hidden="1"/>
    </xf>
    <xf applyAlignment="1" applyBorder="1" applyFont="1" applyNumberFormat="1" applyProtection="1" borderId="1" fillId="0" fontId="1" numFmtId="9" xfId="0">
      <alignment horizontal="center"/>
      <protection hidden="1"/>
    </xf>
    <xf applyAlignment="1" applyFont="1" applyNumberFormat="1" applyProtection="1" borderId="0" fillId="0" fontId="1" numFmtId="9" xfId="0">
      <alignment horizontal="center"/>
      <protection hidden="1"/>
    </xf>
    <xf applyAlignment="1" applyBorder="1" applyFont="1" applyNumberFormat="1" applyProtection="1" borderId="0" fillId="0" fontId="1" numFmtId="9" xfId="0">
      <alignment horizontal="center"/>
      <protection hidden="1"/>
    </xf>
    <xf applyAlignment="1" applyBorder="1" applyProtection="1" borderId="1" fillId="0" fontId="0" numFmtId="0" xfId="0">
      <alignment horizontal="center"/>
      <protection hidden="1"/>
    </xf>
    <xf applyAlignment="1" applyBorder="1" applyFill="1" applyFont="1" applyProtection="1" borderId="0" fillId="0" fontId="0" numFmtId="0" xfId="0">
      <alignment horizontal="center"/>
      <protection hidden="1"/>
    </xf>
    <xf applyAlignment="1" applyBorder="1" applyFill="1" applyFont="1" applyProtection="1" borderId="0" fillId="0" fontId="1" numFmtId="0" xfId="0">
      <alignment horizontal="center"/>
      <protection hidden="1"/>
    </xf>
    <xf applyAlignment="1" applyBorder="1" applyFill="1" applyFont="1" applyNumberFormat="1" applyProtection="1" borderId="2" fillId="0" fontId="1" numFmtId="37" xfId="0">
      <alignment horizontal="center"/>
      <protection hidden="1"/>
    </xf>
    <xf applyAlignment="1" applyBorder="1" applyFill="1" applyFont="1" applyNumberFormat="1" applyProtection="1" borderId="0" fillId="0" fontId="1" numFmtId="3" xfId="0">
      <alignment horizontal="center"/>
      <protection hidden="1"/>
    </xf>
    <xf applyAlignment="1" applyBorder="1" applyFill="1" applyFont="1" applyNumberFormat="1" applyProtection="1" borderId="0" fillId="0" fontId="1" numFmtId="164" xfId="0">
      <alignment horizontal="left"/>
      <protection hidden="1"/>
    </xf>
    <xf applyAlignment="1" applyBorder="1" applyFill="1" applyFont="1" applyNumberFormat="1" applyProtection="1" borderId="0" fillId="0" fontId="1" numFmtId="37" xfId="0">
      <alignment horizontal="center"/>
      <protection hidden="1"/>
    </xf>
    <xf applyAlignment="1" applyBorder="1" applyFill="1" applyFont="1" applyProtection="1" borderId="4" fillId="0" fontId="1" numFmtId="0" xfId="0">
      <alignment horizontal="center"/>
      <protection hidden="1"/>
    </xf>
    <xf applyAlignment="1" applyBorder="1" applyFill="1" applyFont="1" applyNumberFormat="1" applyProtection="1" borderId="4" fillId="0" fontId="1" numFmtId="37" xfId="0">
      <alignment horizontal="center"/>
      <protection hidden="1"/>
    </xf>
    <xf applyAlignment="1" applyBorder="1" applyFill="1" applyFont="1" applyNumberFormat="1" applyProtection="1" borderId="4" fillId="0" fontId="1" numFmtId="3" xfId="0">
      <alignment horizontal="center"/>
      <protection hidden="1"/>
    </xf>
    <xf applyAlignment="1" applyBorder="1" applyFill="1" applyFont="1" applyNumberFormat="1" applyProtection="1" borderId="4" fillId="0" fontId="1" numFmtId="164" xfId="0">
      <alignment horizontal="left"/>
      <protection hidden="1"/>
    </xf>
    <xf applyAlignment="1" applyBorder="1" applyFill="1" applyFont="1" applyProtection="1" borderId="3" fillId="0" fontId="1" numFmtId="0" xfId="0">
      <alignment horizontal="center"/>
      <protection hidden="1"/>
    </xf>
    <xf applyAlignment="1" applyBorder="1" applyFill="1" applyFont="1" applyNumberFormat="1" applyProtection="1" borderId="3" fillId="0" fontId="1" numFmtId="37" xfId="0">
      <alignment horizontal="center"/>
      <protection hidden="1"/>
    </xf>
    <xf applyAlignment="1" applyBorder="1" applyFill="1" applyFont="1" applyNumberFormat="1" applyProtection="1" borderId="3" fillId="0" fontId="1" numFmtId="3" xfId="0">
      <alignment horizontal="center"/>
      <protection hidden="1"/>
    </xf>
    <xf applyAlignment="1" applyBorder="1" applyFill="1" applyFont="1" applyNumberFormat="1" applyProtection="1" borderId="3" fillId="0" fontId="1" numFmtId="164" xfId="0">
      <alignment horizontal="left"/>
      <protection hidden="1"/>
    </xf>
    <xf applyBorder="1" applyFont="1" applyNumberFormat="1" applyProtection="1" borderId="0" fillId="0" fontId="1" numFmtId="3" xfId="0">
      <protection hidden="1"/>
    </xf>
    <xf applyAlignment="1" applyBorder="1" applyFont="1" applyProtection="1" borderId="3" fillId="0" fontId="1" numFmtId="0" xfId="0">
      <protection hidden="1"/>
    </xf>
    <xf applyAlignment="1" applyBorder="1" applyFont="1" applyProtection="1" borderId="0" fillId="0" fontId="1" numFmtId="0" xfId="0">
      <protection hidden="1"/>
    </xf>
    <xf applyBorder="1" applyProtection="1" borderId="0" fillId="0" fontId="0" numFmtId="0" xfId="0">
      <protection hidden="1"/>
    </xf>
    <xf applyAlignment="1" applyBorder="1" applyFill="1" applyFont="1" applyProtection="1" borderId="4" fillId="0" fontId="0" numFmtId="0" xfId="0">
      <alignment horizontal="center"/>
      <protection hidden="1"/>
    </xf>
    <xf applyBorder="1" applyProtection="1" borderId="4" fillId="0" fontId="0" numFmtId="0" xfId="0">
      <protection hidden="1"/>
    </xf>
    <xf applyAlignment="1" applyBorder="1" applyFill="1" applyFont="1" applyNumberFormat="1" applyProtection="1" borderId="4" fillId="0" fontId="0" numFmtId="37" xfId="0">
      <alignment horizontal="center"/>
      <protection hidden="1"/>
    </xf>
    <xf applyBorder="1" applyFont="1" applyProtection="1" borderId="4" fillId="0" fontId="1" numFmtId="0" xfId="0">
      <protection hidden="1"/>
    </xf>
    <xf applyAlignment="1" applyBorder="1" applyFill="1" applyFont="1" applyNumberFormat="1" applyProtection="1" borderId="0" fillId="0" fontId="0" numFmtId="37" xfId="0">
      <alignment horizontal="center"/>
      <protection hidden="1"/>
    </xf>
    <xf applyBorder="1" applyFont="1" applyProtection="1" borderId="0" fillId="0" fontId="1" numFmtId="0" xfId="0">
      <protection hidden="1"/>
    </xf>
    <xf applyAlignment="1" applyBorder="1" applyFont="1" applyNumberFormat="1" applyProtection="1" borderId="0" fillId="0" fontId="1" numFmtId="165" xfId="0">
      <alignment horizontal="center" wrapText="1"/>
      <protection hidden="1"/>
    </xf>
    <xf applyAlignment="1" applyBorder="1" applyFont="1" applyProtection="1" borderId="0" fillId="0" fontId="3" numFmtId="0" xfId="0">
      <alignment horizontal="left" wrapText="1"/>
      <protection hidden="1"/>
    </xf>
    <xf applyAlignment="1" applyBorder="1" applyFont="1" applyNumberFormat="1" applyProtection="1" borderId="0" fillId="0" fontId="4" numFmtId="167" xfId="0">
      <alignment horizontal="center" wrapText="1"/>
      <protection hidden="1"/>
    </xf>
    <xf applyAlignment="1" applyFont="1" borderId="0" fillId="0" fontId="1" numFmtId="0" xfId="0"/>
    <xf borderId="0" fillId="0" fontId="0" numFmtId="0" xfId="0"/>
    <xf applyAlignment="1" applyBorder="1" applyFont="1" applyNumberFormat="1" applyProtection="1" borderId="0" fillId="0" fontId="1" numFmtId="168" xfId="0">
      <alignment horizontal="center" wrapText="1"/>
      <protection hidden="1"/>
    </xf>
    <xf applyAlignment="1" applyBorder="1" applyFill="1" applyFont="1" applyProtection="1" borderId="0" fillId="0" fontId="6" numFmtId="0" xfId="0">
      <alignment horizontal="left"/>
      <protection hidden="1"/>
    </xf>
    <xf applyAlignment="1" applyBorder="1" applyFont="1" applyProtection="1" borderId="0" fillId="0" fontId="5" numFmtId="0" xfId="0">
      <alignment horizontal="left"/>
      <protection hidden="1"/>
    </xf>
    <xf applyAlignment="1" applyBorder="1" applyFont="1" applyProtection="1" borderId="0" fillId="0" fontId="6" numFmtId="0" xfId="0">
      <alignment horizontal="left"/>
      <protection hidden="1"/>
    </xf>
    <xf applyAlignment="1" applyBorder="1" applyFont="1" applyNumberFormat="1" applyProtection="1" borderId="0" fillId="0" fontId="7" numFmtId="165" xfId="0">
      <alignment horizontal="center" wrapText="1"/>
      <protection hidden="1"/>
    </xf>
    <xf applyAlignment="1" applyBorder="1" applyFont="1" applyNumberFormat="1" applyProtection="1" borderId="0" fillId="0" fontId="7" numFmtId="168" xfId="0">
      <alignment horizontal="center" wrapText="1"/>
      <protection hidden="1"/>
    </xf>
    <xf applyAlignment="1" applyBorder="1" applyFont="1" applyProtection="1" borderId="0" fillId="0" fontId="7" numFmtId="0" xfId="0">
      <alignment wrapText="1"/>
      <protection hidden="1"/>
    </xf>
    <xf applyAlignment="1" applyBorder="1" applyFont="1" applyNumberFormat="1" borderId="0" fillId="0" fontId="1" numFmtId="3" xfId="1">
      <alignment horizontal="right"/>
    </xf>
    <xf applyAlignment="1" applyBorder="1" applyFill="1" applyFont="1" applyProtection="1" borderId="0" fillId="0" fontId="0" numFmtId="0" xfId="0">
      <alignment horizontal="left"/>
      <protection locked="0"/>
    </xf>
    <xf applyAlignment="1" borderId="0" fillId="0" fontId="0" numFmtId="0" xfId="0">
      <alignment horizontal="left"/>
    </xf>
    <xf applyAlignment="1" applyBorder="1" applyFill="1" applyFont="1" applyProtection="1" borderId="0" fillId="0" fontId="0" numFmtId="0" xfId="0">
      <alignment horizontal="left" indent="2" vertical="top" wrapText="1"/>
      <protection locked="0"/>
    </xf>
    <xf applyAlignment="1" applyFont="1" borderId="0" fillId="0" fontId="2" numFmtId="0" xfId="0">
      <alignment horizontal="left" vertical="center"/>
    </xf>
    <xf applyAlignment="1" applyBorder="1" applyFont="1" applyProtection="1" borderId="0" fillId="0" fontId="7" numFmtId="0" xfId="0">
      <alignment horizontal="right" wrapText="1"/>
      <protection hidden="1"/>
    </xf>
    <xf applyAlignment="1" borderId="0" fillId="0" fontId="0" numFmtId="0" xfId="0">
      <alignment horizontal="left" indent="2" vertical="top" wrapText="1"/>
    </xf>
    <xf applyAlignment="1" applyFont="1" borderId="0" fillId="0" fontId="1" numFmtId="0" xfId="0"/>
    <xf borderId="0" fillId="0" fontId="0" numFmtId="0" xfId="0"/>
  </cellXfs>
  <cellStyles count="2">
    <cellStyle builtinId="0" name="Normal" xfId="0"/>
    <cellStyle name="Normal 2" xfId="1"/>
  </cellStyles>
  <dxfs count="0"/>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vmlDrawing1.vml.rels><?xml version="1.0" encoding="UTF-8" standalone="yes"?><Relationships xmlns="http://schemas.openxmlformats.org/package/2006/relationships"><Relationship Id="rId1" Target="../media/image1.jpeg" Type="http://schemas.openxmlformats.org/officeDocument/2006/relationships/image"/><Relationship Id="rId2" Target="../media/image2.png" Type="http://schemas.openxmlformats.org/officeDocument/2006/relationships/image"/></Relationships>
</file>

<file path=xl/theme/theme1.xml><?xml version="1.0" encoding="utf-8"?>
<a:theme xmlns:a="http://schemas.openxmlformats.org/drawingml/2006/main"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AD101"/>
  <sheetViews>
    <sheetView showGridLines="0" tabSelected="1" view="pageLayout" workbookViewId="0" zoomScaleNormal="100">
      <selection activeCell="A51" sqref="A51:Q53"/>
    </sheetView>
  </sheetViews>
  <sheetFormatPr defaultRowHeight="12" x14ac:dyDescent="0.2"/>
  <cols>
    <col min="1" max="1" customWidth="true" width="9.85546875" collapsed="false"/>
    <col min="2" max="2" customWidth="true" width="0.85546875" collapsed="false"/>
    <col min="3" max="3" customWidth="true" width="8.28515625" collapsed="false"/>
    <col min="4" max="4" customWidth="true" width="0.85546875" collapsed="false"/>
    <col min="5" max="5" customWidth="true" width="9.0" collapsed="false"/>
    <col min="6" max="6" customWidth="true" width="1.42578125" collapsed="false"/>
    <col min="7" max="7" customWidth="true" width="11.85546875" collapsed="false"/>
    <col min="8" max="8" customWidth="true" width="0.85546875" collapsed="false"/>
    <col min="9" max="9" customWidth="true" width="8.28515625" collapsed="false"/>
    <col min="10" max="10" customWidth="true" width="0.85546875" collapsed="false"/>
    <col min="11" max="11" customWidth="true" width="9.5703125" collapsed="false"/>
    <col min="12" max="12" customWidth="true" width="0.85546875" collapsed="false"/>
    <col min="13" max="13" customWidth="true" width="8.28515625" collapsed="false"/>
    <col min="14" max="14" customWidth="true" width="0.85546875" collapsed="false"/>
    <col min="16" max="16" customWidth="true" width="1.140625" collapsed="false"/>
    <col min="17" max="17" customWidth="true" width="14.0" collapsed="false"/>
    <col min="18" max="18" style="74" width="9.140625" collapsed="false"/>
    <col min="19" max="19" customWidth="true" hidden="true" width="20.7109375" collapsed="false"/>
  </cols>
  <sheetData>
    <row customFormat="1" ht="18" r="1" s="15" spans="1:29" x14ac:dyDescent="0.2">
      <c r="A1" s="86" t="s">
        <v>45</v>
      </c>
      <c r="B1" s="86"/>
      <c r="C1" s="86"/>
      <c r="D1" s="86"/>
      <c r="E1" s="86"/>
      <c r="F1" s="86"/>
      <c r="G1" s="86"/>
      <c r="H1" s="86"/>
      <c r="I1" s="86"/>
      <c r="J1" s="86"/>
      <c r="K1" s="86"/>
      <c r="L1" s="86"/>
      <c r="M1" s="86"/>
      <c r="N1" s="86"/>
      <c r="O1" s="86"/>
      <c r="P1" s="86"/>
      <c r="Q1" s="86"/>
    </row>
    <row customHeight="1" ht="15.75" r="2" spans="1:29" x14ac:dyDescent="0.2">
      <c r="A2" s="37"/>
      <c r="B2" s="37"/>
      <c r="C2" s="37"/>
      <c r="D2" s="37"/>
      <c r="E2" s="37"/>
      <c r="F2" s="37"/>
      <c r="G2" s="37"/>
      <c r="H2" s="37"/>
      <c r="I2" s="37"/>
      <c r="J2" s="37"/>
      <c r="K2" s="37"/>
      <c r="L2" s="37"/>
      <c r="M2" s="37"/>
      <c r="N2" s="37"/>
      <c r="O2" s="37"/>
      <c r="P2" s="37"/>
      <c r="Q2" s="37"/>
    </row>
    <row r="3" spans="1:29" x14ac:dyDescent="0.2">
      <c r="A3" s="38" t="s">
        <v>0</v>
      </c>
      <c r="B3" s="38"/>
      <c r="C3" s="39"/>
      <c r="D3" s="39"/>
      <c r="E3" s="38" t="s">
        <v>4</v>
      </c>
      <c r="F3" s="38"/>
      <c r="G3" s="38" t="s">
        <v>5</v>
      </c>
      <c r="H3" s="38"/>
      <c r="I3" s="39"/>
      <c r="J3" s="39"/>
      <c r="K3" s="38" t="s">
        <v>8</v>
      </c>
      <c r="L3" s="38"/>
      <c r="M3" s="38"/>
      <c r="N3" s="38"/>
      <c r="O3" s="38" t="s">
        <v>11</v>
      </c>
      <c r="P3" s="38"/>
      <c r="Q3" s="37"/>
    </row>
    <row r="4" spans="1:29" x14ac:dyDescent="0.2">
      <c r="A4" s="40" t="s">
        <v>1</v>
      </c>
      <c r="B4" s="41"/>
      <c r="C4" s="40" t="s">
        <v>2</v>
      </c>
      <c r="D4" s="41"/>
      <c r="E4" s="40" t="s">
        <v>3</v>
      </c>
      <c r="F4" s="41"/>
      <c r="G4" s="40" t="s">
        <v>6</v>
      </c>
      <c r="H4" s="41"/>
      <c r="I4" s="42" t="s">
        <v>7</v>
      </c>
      <c r="J4" s="43"/>
      <c r="K4" s="42" t="s">
        <v>9</v>
      </c>
      <c r="L4" s="44"/>
      <c r="M4" s="42" t="s">
        <v>10</v>
      </c>
      <c r="N4" s="44"/>
      <c r="O4" s="45" t="s">
        <v>14</v>
      </c>
      <c r="P4" s="41"/>
      <c r="Q4" s="45" t="s">
        <v>13</v>
      </c>
      <c r="S4" s="19" t="s">
        <v>12</v>
      </c>
    </row>
    <row customHeight="1" ht="14.1" r="5" spans="1:29" x14ac:dyDescent="0.2">
      <c r="A5" s="46">
        <f>LARGE(Data!$A$2:$A$100,15)</f>
        <v>2003</v>
      </c>
      <c r="B5" s="47"/>
      <c r="C5" s="48">
        <f>INDEX(Data!$A$2:$J$100,MATCH($A5,Data!$A$2:$A$100,0),2)</f>
        <v>74784</v>
      </c>
      <c r="D5" s="49"/>
      <c r="E5" s="48">
        <f>INDEX(Data!$A$2:$J$100,MATCH($A5,Data!$A$2:$A$100,0),3)</f>
        <v>87007</v>
      </c>
      <c r="F5" s="50"/>
      <c r="G5" s="48">
        <f>INDEX(Data!$A$2:$J$100,MATCH($A5,Data!$A$2:$A$100,0),4)</f>
        <v>763335</v>
      </c>
      <c r="H5" s="50"/>
      <c r="I5" s="48">
        <f>INDEX(Data!$A$2:$J$100,MATCH($A5,Data!$A$2:$A$100,0),5)</f>
        <v>14068</v>
      </c>
      <c r="J5" s="49"/>
      <c r="K5" s="48">
        <f>INDEX(Data!$A$2:$J$100,MATCH($A5,Data!$A$2:$A$100,0),6)</f>
        <v>8184</v>
      </c>
      <c r="L5" s="49"/>
      <c r="M5" s="48">
        <f>INDEX(Data!$A$2:$J$100,MATCH($A5,Data!$A$2:$A$100,0),7)</f>
        <v>16446</v>
      </c>
      <c r="N5" s="49"/>
      <c r="O5" s="48">
        <f>INDEX(Data!$A$2:$J$100,MATCH($A5,Data!$A$2:$A$100,0),8)</f>
        <v>92355</v>
      </c>
      <c r="P5" s="49"/>
      <c r="Q5" s="48">
        <f>INDEX(Data!$A$2:$J$100,MATCH($A5,Data!$A$2:$A$100,0),9)</f>
        <v>1056179</v>
      </c>
      <c r="S5" s="30">
        <f>INDEX(Data!$A$2:$J$100,MATCH($A5,Data!$A$2:$A$100,0),10)</f>
        <v>292844</v>
      </c>
    </row>
    <row customHeight="1" ht="14.1" r="6" spans="1:29" x14ac:dyDescent="0.2">
      <c r="A6" s="46">
        <f>LARGE(Data!$A$2:$A$100,14)</f>
        <v>2004</v>
      </c>
      <c r="B6" s="47"/>
      <c r="C6" s="51">
        <f>INDEX(Data!$A$2:$J$100,MATCH($A6,Data!$A$2:$A$100,0),2)</f>
        <v>72658</v>
      </c>
      <c r="D6" s="49"/>
      <c r="E6" s="51">
        <f>INDEX(Data!$A$2:$J$100,MATCH($A6,Data!$A$2:$A$100,0),3)</f>
        <v>87844</v>
      </c>
      <c r="F6" s="50"/>
      <c r="G6" s="51">
        <f>INDEX(Data!$A$2:$J$100,MATCH($A6,Data!$A$2:$A$100,0),4)</f>
        <v>746020</v>
      </c>
      <c r="H6" s="50"/>
      <c r="I6" s="51">
        <f>INDEX(Data!$A$2:$J$100,MATCH($A6,Data!$A$2:$A$100,0),5)</f>
        <v>14009</v>
      </c>
      <c r="J6" s="49"/>
      <c r="K6" s="51">
        <f>INDEX(Data!$A$2:$J$100,MATCH($A6,Data!$A$2:$A$100,0),6)</f>
        <v>8772</v>
      </c>
      <c r="L6" s="49"/>
      <c r="M6" s="51">
        <f>INDEX(Data!$A$2:$J$100,MATCH($A6,Data!$A$2:$A$100,0),7)</f>
        <v>16108</v>
      </c>
      <c r="N6" s="49"/>
      <c r="O6" s="51">
        <f>INDEX(Data!$A$2:$J$100,MATCH($A6,Data!$A$2:$A$100,0),8)</f>
        <v>96786</v>
      </c>
      <c r="P6" s="49"/>
      <c r="Q6" s="51">
        <f>INDEX(Data!$A$2:$J$100,MATCH($A6,Data!$A$2:$A$100,0),9)</f>
        <v>1042197</v>
      </c>
      <c r="R6" s="51"/>
      <c r="S6" s="31">
        <f>INDEX(Data!$A$2:$J$100,MATCH($A6,Data!$A$2:$A$100,0),10)</f>
        <v>296177</v>
      </c>
      <c r="T6" s="89"/>
      <c r="U6" s="90"/>
      <c r="V6" s="90"/>
      <c r="W6" s="90"/>
      <c r="X6" s="90"/>
      <c r="Y6" s="90"/>
    </row>
    <row customHeight="1" ht="14.1" r="7" spans="1:29" x14ac:dyDescent="0.2">
      <c r="A7" s="47">
        <f>LARGE(Data!$A$2:$A$100,13)</f>
        <v>2005</v>
      </c>
      <c r="B7" s="47"/>
      <c r="C7" s="51">
        <f>INDEX(Data!$A$2:$J$100,MATCH($A7,Data!$A$2:$A$100,0),2)</f>
        <v>71723</v>
      </c>
      <c r="D7" s="49"/>
      <c r="E7" s="51">
        <f>INDEX(Data!$A$2:$J$100,MATCH($A7,Data!$A$2:$A$100,0),3)</f>
        <v>89858</v>
      </c>
      <c r="F7" s="50"/>
      <c r="G7" s="51">
        <f>INDEX(Data!$A$2:$J$100,MATCH($A7,Data!$A$2:$A$100,0),4)</f>
        <v>725036</v>
      </c>
      <c r="H7" s="50"/>
      <c r="I7" s="51">
        <f>INDEX(Data!$A$2:$J$100,MATCH($A7,Data!$A$2:$A$100,0),5)</f>
        <v>14756</v>
      </c>
      <c r="J7" s="49"/>
      <c r="K7" s="51">
        <f>INDEX(Data!$A$2:$J$100,MATCH($A7,Data!$A$2:$A$100,0),6)</f>
        <v>9215</v>
      </c>
      <c r="L7" s="49"/>
      <c r="M7" s="51">
        <f>INDEX(Data!$A$2:$J$100,MATCH($A7,Data!$A$2:$A$100,0),7)</f>
        <v>15742</v>
      </c>
      <c r="N7" s="49"/>
      <c r="O7" s="51">
        <f>INDEX(Data!$A$2:$J$100,MATCH($A7,Data!$A$2:$A$100,0),8)</f>
        <v>98108</v>
      </c>
      <c r="P7" s="49"/>
      <c r="Q7" s="51">
        <f>INDEX(Data!$A$2:$J$100,MATCH($A7,Data!$A$2:$A$100,0),9)</f>
        <v>1024438</v>
      </c>
      <c r="R7" s="73"/>
      <c r="S7" s="31">
        <f>INDEX(Data!$A$2:$J$100,MATCH($A7,Data!$A$2:$A$100,0),10)</f>
        <v>299402</v>
      </c>
      <c r="T7" s="2"/>
    </row>
    <row customHeight="1" ht="14.1" r="8" spans="1:29" x14ac:dyDescent="0.2">
      <c r="A8" s="52">
        <f>LARGE(Data!$A$2:$A$100,12)</f>
        <v>2006</v>
      </c>
      <c r="B8" s="52"/>
      <c r="C8" s="53">
        <f>INDEX(Data!$A$2:$J$100,MATCH($A8,Data!$A$2:$A$100,0),2)</f>
        <v>73210</v>
      </c>
      <c r="D8" s="54"/>
      <c r="E8" s="53">
        <f>INDEX(Data!$A$2:$J$100,MATCH($A8,Data!$A$2:$A$100,0),3)</f>
        <v>80901</v>
      </c>
      <c r="F8" s="55"/>
      <c r="G8" s="53">
        <f>INDEX(Data!$A$2:$J$100,MATCH($A8,Data!$A$2:$A$100,0),4)</f>
        <v>784945</v>
      </c>
      <c r="H8" s="55"/>
      <c r="I8" s="53">
        <f>INDEX(Data!$A$2:$J$100,MATCH($A8,Data!$A$2:$A$100,0),5)</f>
        <v>14443</v>
      </c>
      <c r="J8" s="54"/>
      <c r="K8" s="53">
        <f>INDEX(Data!$A$2:$J$100,MATCH($A8,Data!$A$2:$A$100,0),6)</f>
        <v>9883</v>
      </c>
      <c r="L8" s="54"/>
      <c r="M8" s="53">
        <f>INDEX(Data!$A$2:$J$100,MATCH($A8,Data!$A$2:$A$100,0),7)</f>
        <v>15359</v>
      </c>
      <c r="N8" s="54"/>
      <c r="O8" s="53">
        <f>INDEX(Data!$A$2:$J$100,MATCH($A8,Data!$A$2:$A$100,0),8)</f>
        <v>105073</v>
      </c>
      <c r="P8" s="54"/>
      <c r="Q8" s="53">
        <f>INDEX(Data!$A$2:$J$100,MATCH($A8,Data!$A$2:$A$100,0),9)</f>
        <v>1083814</v>
      </c>
      <c r="R8" s="73"/>
      <c r="S8" s="32">
        <f>INDEX(Data!$A$2:$J$100,MATCH($A8,Data!$A$2:$A$100,0),10)</f>
        <v>298869</v>
      </c>
      <c r="T8" s="2"/>
    </row>
    <row customFormat="1" customHeight="1" ht="14.1" r="9" s="1" spans="1:29" x14ac:dyDescent="0.2">
      <c r="A9" s="47">
        <f>LARGE(Data!$A$2:$A$100,11)</f>
        <v>2007</v>
      </c>
      <c r="B9" s="47"/>
      <c r="C9" s="51">
        <f>INDEX(Data!$A$2:$J$100,MATCH($A9,Data!$A$2:$A$100,0),2)</f>
        <v>74532</v>
      </c>
      <c r="D9" s="49"/>
      <c r="E9" s="51">
        <f>INDEX(Data!$A$2:$J$100,MATCH($A9,Data!$A$2:$A$100,0),3)</f>
        <v>84577</v>
      </c>
      <c r="F9" s="50"/>
      <c r="G9" s="51">
        <f>INDEX(Data!$A$2:$J$100,MATCH($A9,Data!$A$2:$A$100,0),4)</f>
        <v>739239</v>
      </c>
      <c r="H9" s="50"/>
      <c r="I9" s="51">
        <f>INDEX(Data!$A$2:$J$100,MATCH($A9,Data!$A$2:$A$100,0),5)</f>
        <v>13165</v>
      </c>
      <c r="J9" s="49"/>
      <c r="K9" s="51">
        <f>INDEX(Data!$A$2:$J$100,MATCH($A9,Data!$A$2:$A$100,0),6)</f>
        <v>10058</v>
      </c>
      <c r="L9" s="49"/>
      <c r="M9" s="51">
        <f>INDEX(Data!$A$2:$J$100,MATCH($A9,Data!$A$2:$A$100,0),7)</f>
        <v>14763</v>
      </c>
      <c r="N9" s="49"/>
      <c r="O9" s="51">
        <f>INDEX(Data!$A$2:$J$100,MATCH($A9,Data!$A$2:$A$100,0),8)</f>
        <v>107540</v>
      </c>
      <c r="P9" s="49"/>
      <c r="Q9" s="51">
        <f>INDEX(Data!$A$2:$J$100,MATCH($A9,Data!$A$2:$A$100,0),9)</f>
        <v>1043874</v>
      </c>
      <c r="R9" s="51"/>
      <c r="S9" s="31">
        <f>INDEX(Data!$A$2:$J$100,MATCH($A9,Data!$A$2:$A$100,0),10)</f>
        <v>304635</v>
      </c>
      <c r="T9" s="89"/>
      <c r="U9" s="89"/>
      <c r="V9" s="89"/>
      <c r="W9" s="89"/>
      <c r="X9" s="89"/>
      <c r="Y9" s="89"/>
    </row>
    <row customFormat="1" customHeight="1" ht="14.1" r="10" s="1" spans="1:29" x14ac:dyDescent="0.2">
      <c r="A10" s="56">
        <f>LARGE(Data!$A$2:$A$100,10)</f>
        <v>2008</v>
      </c>
      <c r="B10" s="56"/>
      <c r="C10" s="57">
        <f>INDEX(Data!$A$2:$J$100,MATCH($A10,Data!$A$2:$A$100,0),2)</f>
        <v>76867</v>
      </c>
      <c r="D10" s="58"/>
      <c r="E10" s="57">
        <f>INDEX(Data!$A$2:$J$100,MATCH($A10,Data!$A$2:$A$100,0),3)</f>
        <v>82570</v>
      </c>
      <c r="F10" s="59"/>
      <c r="G10" s="57">
        <f>INDEX(Data!$A$2:$J$100,MATCH($A10,Data!$A$2:$A$100,0),4)</f>
        <v>709170</v>
      </c>
      <c r="H10" s="59"/>
      <c r="I10" s="57">
        <f>INDEX(Data!$A$2:$J$100,MATCH($A10,Data!$A$2:$A$100,0),5)</f>
        <v>12179</v>
      </c>
      <c r="J10" s="58"/>
      <c r="K10" s="57">
        <f>INDEX(Data!$A$2:$J$100,MATCH($A10,Data!$A$2:$A$100,0),6)</f>
        <v>10600</v>
      </c>
      <c r="L10" s="58"/>
      <c r="M10" s="57">
        <f>INDEX(Data!$A$2:$J$100,MATCH($A10,Data!$A$2:$A$100,0),7)</f>
        <v>14684</v>
      </c>
      <c r="N10" s="58"/>
      <c r="O10" s="57">
        <f>INDEX(Data!$A$2:$J$100,MATCH($A10,Data!$A$2:$A$100,0),8)</f>
        <v>116334</v>
      </c>
      <c r="P10" s="58"/>
      <c r="Q10" s="57">
        <f>INDEX(Data!$A$2:$J$100,MATCH($A10,Data!$A$2:$A$100,0),9)</f>
        <v>1022404</v>
      </c>
      <c r="R10" s="73"/>
      <c r="S10" s="33">
        <f>INDEX(Data!$A$2:$J$100,MATCH($A10,Data!$A$2:$A$100,0),10)</f>
        <v>313234</v>
      </c>
      <c r="T10" s="2"/>
      <c r="U10" s="2"/>
      <c r="V10" s="2"/>
      <c r="W10" s="2"/>
      <c r="X10" s="2"/>
      <c r="Y10" s="2"/>
      <c r="AC10" s="1" t="s">
        <v>34</v>
      </c>
    </row>
    <row customFormat="1" customHeight="1" ht="14.1" r="11" s="1" spans="1:29" x14ac:dyDescent="0.2">
      <c r="A11" s="47">
        <f>LARGE(Data!$A$2:$A$100,9)</f>
        <v>2009</v>
      </c>
      <c r="B11" s="47"/>
      <c r="C11" s="51">
        <f>INDEX(Data!$A$2:$J$100,MATCH($A11,Data!$A$2:$A$100,0),2)</f>
        <v>82769</v>
      </c>
      <c r="D11" s="49"/>
      <c r="E11" s="51">
        <f>INDEX(Data!$A$2:$J$100,MATCH($A11,Data!$A$2:$A$100,0),3)</f>
        <v>83817</v>
      </c>
      <c r="F11" s="50"/>
      <c r="G11" s="51">
        <f>INDEX(Data!$A$2:$J$100,MATCH($A11,Data!$A$2:$A$100,0),4)</f>
        <v>718370</v>
      </c>
      <c r="H11" s="50"/>
      <c r="I11" s="51">
        <f>INDEX(Data!$A$2:$J$100,MATCH($A11,Data!$A$2:$A$100,0),5)</f>
        <v>11954</v>
      </c>
      <c r="J11" s="49"/>
      <c r="K11" s="51">
        <f>INDEX(Data!$A$2:$J$100,MATCH($A11,Data!$A$2:$A$100,0),6)</f>
        <v>11190</v>
      </c>
      <c r="L11" s="49"/>
      <c r="M11" s="51">
        <f>INDEX(Data!$A$2:$J$100,MATCH($A11,Data!$A$2:$A$100,0),7)</f>
        <v>14360</v>
      </c>
      <c r="N11" s="49"/>
      <c r="O11" s="51">
        <f>INDEX(Data!$A$2:$J$100,MATCH($A11,Data!$A$2:$A$100,0),8)</f>
        <v>110947</v>
      </c>
      <c r="P11" s="49"/>
      <c r="Q11" s="51">
        <f>INDEX(Data!$A$2:$J$100,MATCH($A11,Data!$A$2:$A$100,0),9)</f>
        <v>1033407</v>
      </c>
      <c r="R11" s="51"/>
      <c r="S11" s="31">
        <f>INDEX(Data!$A$2:$J$100,MATCH($A11,Data!$A$2:$A$100,0),10)</f>
        <v>315037</v>
      </c>
      <c r="T11" s="89"/>
      <c r="U11" s="89"/>
      <c r="V11" s="89"/>
      <c r="W11" s="89"/>
      <c r="X11" s="89"/>
      <c r="Y11" s="89"/>
    </row>
    <row customFormat="1" customHeight="1" ht="14.1" r="12" s="1" spans="1:29" x14ac:dyDescent="0.2">
      <c r="A12" s="47">
        <f>LARGE(Data!$A$2:$A$100,8)</f>
        <v>2010</v>
      </c>
      <c r="B12" s="47"/>
      <c r="C12" s="51">
        <f>INDEX(Data!$A$2:$J$100,MATCH($A12,Data!$A$2:$A$100,0),2)</f>
        <v>83243</v>
      </c>
      <c r="D12" s="49"/>
      <c r="E12" s="51">
        <f>INDEX(Data!$A$2:$J$100,MATCH($A12,Data!$A$2:$A$100,0),3)</f>
        <v>87739</v>
      </c>
      <c r="F12" s="50"/>
      <c r="G12" s="51">
        <f>INDEX(Data!$A$2:$J$100,MATCH($A12,Data!$A$2:$A$100,0),4)</f>
        <v>647921</v>
      </c>
      <c r="H12" s="50"/>
      <c r="I12" s="51">
        <f>INDEX(Data!$A$2:$J$100,MATCH($A12,Data!$A$2:$A$100,0),5)</f>
        <v>12569</v>
      </c>
      <c r="J12" s="60"/>
      <c r="K12" s="51">
        <f>INDEX(Data!$A$2:$J$100,MATCH($A12,Data!$A$2:$A$100,0),6)</f>
        <v>11419</v>
      </c>
      <c r="L12" s="60"/>
      <c r="M12" s="51">
        <f>INDEX(Data!$A$2:$J$100,MATCH($A12,Data!$A$2:$A$100,0),7)</f>
        <v>14199</v>
      </c>
      <c r="N12" s="60"/>
      <c r="O12" s="51">
        <f>INDEX(Data!$A$2:$J$100,MATCH($A12,Data!$A$2:$A$100,0),8)</f>
        <v>94830</v>
      </c>
      <c r="P12" s="49"/>
      <c r="Q12" s="51">
        <f>INDEX(Data!$A$2:$J$100,MATCH($A12,Data!$A$2:$A$100,0),9)</f>
        <v>951920</v>
      </c>
      <c r="R12" s="7"/>
      <c r="S12" s="31">
        <f>INDEX(Data!$A$2:$J$100,MATCH($A12,Data!$A$2:$A$100,0),10)</f>
        <v>303999</v>
      </c>
      <c r="T12" s="7"/>
      <c r="U12" s="2"/>
      <c r="V12" s="2"/>
      <c r="W12" s="2"/>
      <c r="X12" s="2"/>
      <c r="Y12" s="2"/>
    </row>
    <row customFormat="1" customHeight="1" ht="14.1" r="13" s="1" spans="1:29" x14ac:dyDescent="0.2">
      <c r="A13" s="56">
        <f>LARGE(Data!$A$2:$A$100,7)</f>
        <v>2011</v>
      </c>
      <c r="B13" s="56"/>
      <c r="C13" s="57">
        <f>INDEX(Data!$A$2:$J$100,MATCH($A13,Data!$A$2:$A$100,0),2)</f>
        <v>81535</v>
      </c>
      <c r="D13" s="58"/>
      <c r="E13" s="57">
        <f>INDEX(Data!$A$2:$J$100,MATCH($A13,Data!$A$2:$A$100,0),3)</f>
        <v>86891</v>
      </c>
      <c r="F13" s="59"/>
      <c r="G13" s="57">
        <f>INDEX(Data!$A$2:$J$100,MATCH($A13,Data!$A$2:$A$100,0),4)</f>
        <v>635034</v>
      </c>
      <c r="H13" s="59"/>
      <c r="I13" s="57">
        <f>INDEX(Data!$A$2:$J$100,MATCH($A13,Data!$A$2:$A$100,0),5)</f>
        <v>12668</v>
      </c>
      <c r="J13" s="61"/>
      <c r="K13" s="57">
        <f>INDEX(Data!$A$2:$J$100,MATCH($A13,Data!$A$2:$A$100,0),6)</f>
        <v>11904</v>
      </c>
      <c r="L13" s="61"/>
      <c r="M13" s="57">
        <f>INDEX(Data!$A$2:$J$100,MATCH($A13,Data!$A$2:$A$100,0),7)</f>
        <v>14297</v>
      </c>
      <c r="N13" s="61"/>
      <c r="O13" s="57">
        <f>INDEX(Data!$A$2:$J$100,MATCH($A13,Data!$A$2:$A$100,0),8)</f>
        <v>83112</v>
      </c>
      <c r="P13" s="58"/>
      <c r="Q13" s="57">
        <f>INDEX(Data!$A$2:$J$100,MATCH($A13,Data!$A$2:$A$100,0),9)</f>
        <v>925441</v>
      </c>
      <c r="R13" s="7"/>
      <c r="S13" s="33">
        <f>INDEX(Data!$A$2:$J$100,MATCH($A13,Data!$A$2:$A$100,0),10)</f>
        <v>290407</v>
      </c>
      <c r="T13" s="7"/>
      <c r="U13" s="2"/>
      <c r="V13" s="2"/>
      <c r="W13" s="2"/>
      <c r="X13" s="2"/>
      <c r="Y13" s="2"/>
    </row>
    <row customFormat="1" customHeight="1" ht="14.1" r="14" s="1" spans="1:29" x14ac:dyDescent="0.2">
      <c r="A14" s="47">
        <f>LARGE(Data!$A$2:$A$100,6)</f>
        <v>2012</v>
      </c>
      <c r="B14" s="47"/>
      <c r="C14" s="51">
        <f>INDEX(Data!$A$2:$J$100,MATCH($A14,Data!$A$2:$A$100,0),2)</f>
        <v>73621</v>
      </c>
      <c r="D14" s="49"/>
      <c r="E14" s="51">
        <f>INDEX(Data!$A$2:$J$100,MATCH($A14,Data!$A$2:$A$100,0),3)</f>
        <v>88462</v>
      </c>
      <c r="F14" s="50"/>
      <c r="G14" s="51">
        <f>INDEX(Data!$A$2:$J$100,MATCH($A14,Data!$A$2:$A$100,0),4)</f>
        <v>626791</v>
      </c>
      <c r="H14" s="50"/>
      <c r="I14" s="51">
        <f>INDEX(Data!$A$2:$J$100,MATCH($A14,Data!$A$2:$A$100,0),5)</f>
        <v>12668</v>
      </c>
      <c r="J14" s="62"/>
      <c r="K14" s="51">
        <f>INDEX(Data!$A$2:$J$100,MATCH($A14,Data!$A$2:$A$100,0),6)</f>
        <v>12470</v>
      </c>
      <c r="L14" s="62"/>
      <c r="M14" s="51">
        <f>INDEX(Data!$A$2:$J$100,MATCH($A14,Data!$A$2:$A$100,0),7)</f>
        <v>14051</v>
      </c>
      <c r="N14" s="62"/>
      <c r="O14" s="51">
        <f>INDEX(Data!$A$2:$J$100,MATCH($A14,Data!$A$2:$A$100,0),8)</f>
        <v>80307</v>
      </c>
      <c r="P14" s="49"/>
      <c r="Q14" s="51">
        <f>INDEX(Data!$A$2:$J$100,MATCH($A14,Data!$A$2:$A$100,0),9)</f>
        <v>908370</v>
      </c>
      <c r="R14" s="7"/>
      <c r="S14" s="31">
        <f>INDEX(Data!$A$2:$J$100,MATCH($A14,Data!$A$2:$A$100,0),10)</f>
        <v>281579</v>
      </c>
      <c r="T14" s="7"/>
      <c r="U14" s="2"/>
      <c r="V14" s="2"/>
      <c r="W14" s="2"/>
      <c r="X14" s="2"/>
      <c r="Y14" s="2"/>
    </row>
    <row customFormat="1" customHeight="1" ht="14.1" r="15" s="1" spans="1:29" x14ac:dyDescent="0.2">
      <c r="A15" s="47">
        <f>LARGE(Data!$A$2:$A$100,5)</f>
        <v>2013</v>
      </c>
      <c r="B15" s="47"/>
      <c r="C15" s="51">
        <f>INDEX(Data!$A$2:$J$100,MATCH($A15,Data!$A$2:$A$100,0),2)</f>
        <v>68221</v>
      </c>
      <c r="D15" s="49"/>
      <c r="E15" s="51">
        <f>INDEX(Data!$A$2:$J$100,MATCH($A15,Data!$A$2:$A$100,0),3)</f>
        <v>87691</v>
      </c>
      <c r="F15" s="50"/>
      <c r="G15" s="51">
        <f>INDEX(Data!$A$2:$J$100,MATCH($A15,Data!$A$2:$A$100,0),4)</f>
        <v>580533</v>
      </c>
      <c r="H15" s="50"/>
      <c r="I15" s="51">
        <f>INDEX(Data!$A$2:$J$100,MATCH($A15,Data!$A$2:$A$100,0),5)</f>
        <v>12407</v>
      </c>
      <c r="J15" s="62"/>
      <c r="K15" s="51">
        <f>INDEX(Data!$A$2:$J$100,MATCH($A15,Data!$A$2:$A$100,0),6)</f>
        <v>12706</v>
      </c>
      <c r="L15" s="62"/>
      <c r="M15" s="51">
        <f>INDEX(Data!$A$2:$J$100,MATCH($A15,Data!$A$2:$A$100,0),7)</f>
        <v>14051</v>
      </c>
      <c r="N15" s="62"/>
      <c r="O15" s="51">
        <f>INDEX(Data!$A$2:$J$100,MATCH($A15,Data!$A$2:$A$100,0),8)</f>
        <v>73022</v>
      </c>
      <c r="P15" s="49"/>
      <c r="Q15" s="51">
        <f>INDEX(Data!$A$2:$J$100,MATCH($A15,Data!$A$2:$A$100,0),9)</f>
        <v>848631</v>
      </c>
      <c r="R15" s="7"/>
      <c r="S15" s="31">
        <f>INDEX(Data!$A$2:$J$100,MATCH($A15,Data!$A$2:$A$100,0),10)</f>
        <v>268098</v>
      </c>
      <c r="T15" s="7"/>
      <c r="U15" s="2"/>
      <c r="V15" s="2"/>
      <c r="W15" s="2"/>
      <c r="X15" s="2"/>
      <c r="Y15" s="2"/>
    </row>
    <row customFormat="1" customHeight="1" ht="14.1" r="16" s="1" spans="1:29" x14ac:dyDescent="0.2">
      <c r="A16" s="46">
        <f>LARGE(Data!$A$2:$A$100,4)</f>
        <v>2014</v>
      </c>
      <c r="B16" s="63"/>
      <c r="C16" s="51">
        <f>INDEX(Data!$A$2:$J$100,MATCH($A16,Data!$A$2:$A$100,0),2)</f>
        <v>64127</v>
      </c>
      <c r="D16" s="49"/>
      <c r="E16" s="51">
        <f>INDEX(Data!$A$2:$J$100,MATCH($A16,Data!$A$2:$A$100,0),3)</f>
        <v>83868</v>
      </c>
      <c r="F16" s="50"/>
      <c r="G16" s="51">
        <f>INDEX(Data!$A$2:$J$100,MATCH($A16,Data!$A$2:$A$100,0),4)</f>
        <v>542344</v>
      </c>
      <c r="H16" s="50"/>
      <c r="I16" s="51">
        <f>INDEX(Data!$A$2:$J$100,MATCH($A16,Data!$A$2:$A$100,0),5)</f>
        <v>11303</v>
      </c>
      <c r="J16" s="62"/>
      <c r="K16" s="51">
        <f>INDEX(Data!$A$2:$J$100,MATCH($A16,Data!$A$2:$A$100,0),6)</f>
        <v>13087</v>
      </c>
      <c r="L16" s="62"/>
      <c r="M16" s="51">
        <f>INDEX(Data!$A$2:$J$100,MATCH($A16,Data!$A$2:$A$100,0),7)</f>
        <v>14292</v>
      </c>
      <c r="N16" s="62"/>
      <c r="O16" s="51">
        <f>INDEX(Data!$A$2:$J$100,MATCH($A16,Data!$A$2:$A$100,0),8)</f>
        <v>70463</v>
      </c>
      <c r="P16" s="49"/>
      <c r="Q16" s="51">
        <f>INDEX(Data!$A$2:$J$100,MATCH($A16,Data!$A$2:$A$100,0),9)</f>
        <v>799484</v>
      </c>
      <c r="S16" s="31">
        <f>INDEX(Data!$A$2:$J$100,MATCH($A16,Data!$A$2:$A$100,0),10)</f>
        <v>257140</v>
      </c>
    </row>
    <row customFormat="1" customHeight="1" ht="14.1" r="17" s="1" spans="1:24" x14ac:dyDescent="0.2">
      <c r="A17" s="64">
        <f>LARGE(Data!$A$2:$A$100,3)</f>
        <v>2015</v>
      </c>
      <c r="B17" s="65"/>
      <c r="C17" s="66">
        <f>INDEX(Data!$A$2:$J$100,MATCH($A17,Data!$A$2:$A$100,0),2)</f>
        <v>60436</v>
      </c>
      <c r="D17" s="67"/>
      <c r="E17" s="66">
        <f>INDEX(Data!$A$2:$J$100,MATCH($A17,Data!$A$2:$A$100,0),3)</f>
        <v>83156</v>
      </c>
      <c r="F17" s="67"/>
      <c r="G17" s="66">
        <f>INDEX(Data!$A$2:$J$100,MATCH($A17,Data!$A$2:$A$100,0),4)</f>
        <v>490655</v>
      </c>
      <c r="H17" s="67"/>
      <c r="I17" s="66">
        <f>INDEX(Data!$A$2:$J$100,MATCH($A17,Data!$A$2:$A$100,0),5)</f>
        <v>10883</v>
      </c>
      <c r="J17" s="67"/>
      <c r="K17" s="66">
        <f>INDEX(Data!$A$2:$J$100,MATCH($A17,Data!$A$2:$A$100,0),6)</f>
        <v>13501</v>
      </c>
      <c r="L17" s="67"/>
      <c r="M17" s="66">
        <f>INDEX(Data!$A$2:$J$100,MATCH($A17,Data!$A$2:$A$100,0),7)</f>
        <v>14446</v>
      </c>
      <c r="N17" s="67"/>
      <c r="O17" s="66">
        <f>INDEX(Data!$A$2:$J$100,MATCH($A17,Data!$A$2:$A$100,0),8)</f>
        <v>66896</v>
      </c>
      <c r="P17" s="67"/>
      <c r="Q17" s="66">
        <f>INDEX(Data!$A$2:$J$100,MATCH($A17,Data!$A$2:$A$100,0),9)</f>
        <v>739973</v>
      </c>
      <c r="S17" s="34">
        <f>INDEX(Data!$A$2:$J$100,MATCH($A17,Data!$A$2:$A$100,0),10)</f>
        <v>249318</v>
      </c>
    </row>
    <row customFormat="1" customHeight="1" ht="14.1" r="18" s="1" spans="1:24" x14ac:dyDescent="0.2">
      <c r="A18" s="46">
        <f>LARGE(Data!$A$2:$A$100,2)</f>
        <v>2016</v>
      </c>
      <c r="B18" s="63"/>
      <c r="C18" s="68">
        <f>INDEX(Data!$A$2:$J$100,MATCH($A18,Data!$A$2:$A$100,0),2)</f>
        <v>59511</v>
      </c>
      <c r="D18" s="69"/>
      <c r="E18" s="68">
        <f>INDEX(Data!$A$2:$J$100,MATCH($A18,Data!$A$2:$A$100,0),3)</f>
        <v>85829</v>
      </c>
      <c r="F18" s="69"/>
      <c r="G18" s="68">
        <f>INDEX(Data!$A$2:$J$100,MATCH($A18,Data!$A$2:$A$100,0),4)</f>
        <v>491309</v>
      </c>
      <c r="H18" s="69"/>
      <c r="I18" s="68">
        <f>INDEX(Data!$A$2:$J$100,MATCH($A18,Data!$A$2:$A$100,0),5)</f>
        <v>11172</v>
      </c>
      <c r="J18" s="69"/>
      <c r="K18" s="68">
        <f>INDEX(Data!$A$2:$J$100,MATCH($A18,Data!$A$2:$A$100,0),6)</f>
        <v>14133</v>
      </c>
      <c r="L18" s="69"/>
      <c r="M18" s="68">
        <f>INDEX(Data!$A$2:$J$100,MATCH($A18,Data!$A$2:$A$100,0),7)</f>
        <v>13943</v>
      </c>
      <c r="N18" s="69"/>
      <c r="O18" s="68">
        <f>INDEX(Data!$A$2:$J$100,MATCH($A18,Data!$A$2:$A$100,0),8)</f>
        <v>69968</v>
      </c>
      <c r="P18" s="69"/>
      <c r="Q18" s="68">
        <f>INDEX(Data!$A$2:$J$100,MATCH($A18,Data!$A$2:$A$100,0),9)</f>
        <v>745865</v>
      </c>
      <c r="S18" s="35">
        <f>INDEX(Data!$A$2:$J$100,MATCH($A18,Data!$A$2:$A$100,0),10)</f>
        <v>254556</v>
      </c>
    </row>
    <row customFormat="1" customHeight="1" ht="14.1" r="19" s="1" spans="1:24" x14ac:dyDescent="0.2">
      <c r="A19" s="46">
        <f>LARGE(Data!$A$2:$A$100,1)</f>
        <v>2017</v>
      </c>
      <c r="B19" s="63"/>
      <c r="C19" s="68">
        <f>INDEX(Data!$A$2:$J$100,MATCH($A19,Data!$A$2:$A$100,0),2)</f>
        <v>65603</v>
      </c>
      <c r="D19" s="69"/>
      <c r="E19" s="68">
        <f>INDEX(Data!$A$2:$J$100,MATCH($A19,Data!$A$2:$A$100,0),3)</f>
        <v>87731</v>
      </c>
      <c r="F19" s="69"/>
      <c r="G19" s="68">
        <f>INDEX(Data!$A$2:$J$100,MATCH($A19,Data!$A$2:$A$100,0),4)</f>
        <v>491165</v>
      </c>
      <c r="H19" s="69"/>
      <c r="I19" s="68">
        <f>INDEX(Data!$A$2:$J$100,MATCH($A19,Data!$A$2:$A$100,0),5)</f>
        <v>12128</v>
      </c>
      <c r="J19" s="69"/>
      <c r="K19" s="68">
        <f>INDEX(Data!$A$2:$J$100,MATCH($A19,Data!$A$2:$A$100,0),6)</f>
        <v>14197</v>
      </c>
      <c r="L19" s="69"/>
      <c r="M19" s="68">
        <f>INDEX(Data!$A$2:$J$100,MATCH($A19,Data!$A$2:$A$100,0),7)</f>
        <v>14394</v>
      </c>
      <c r="N19" s="69"/>
      <c r="O19" s="68">
        <f>INDEX(Data!$A$2:$J$100,MATCH($A19,Data!$A$2:$A$100,0),8)</f>
        <v>79727</v>
      </c>
      <c r="P19" s="69"/>
      <c r="Q19" s="68">
        <f>INDEX(Data!$A$2:$J$100,MATCH($A19,Data!$A$2:$A$100,0),9)</f>
        <v>764945</v>
      </c>
      <c r="S19" s="35">
        <f>INDEX(Data!$A$2:$J$100,MATCH($A19,Data!$A$2:$A$100,0),10)</f>
        <v>273780</v>
      </c>
    </row>
    <row customFormat="1" customHeight="1" ht="9.9499999999999993" r="20" s="1" spans="1:24" x14ac:dyDescent="0.2">
      <c r="A20" s="46"/>
      <c r="B20" s="63"/>
      <c r="C20" s="68"/>
      <c r="D20" s="69"/>
      <c r="E20" s="68"/>
      <c r="F20" s="69"/>
      <c r="G20" s="68"/>
      <c r="H20" s="69"/>
      <c r="I20" s="68"/>
      <c r="J20" s="69"/>
      <c r="K20" s="68"/>
      <c r="L20" s="69"/>
      <c r="M20" s="68"/>
      <c r="N20" s="69"/>
      <c r="O20" s="68"/>
      <c r="P20" s="69"/>
      <c r="Q20" s="68"/>
      <c r="S20" s="35"/>
    </row>
    <row customFormat="1" customHeight="1" ht="14.1" r="21" s="1" spans="1:24" x14ac:dyDescent="0.25">
      <c r="A21" s="78" t="str">
        <f>CONCATENATE("Percent Change in Court Filings, ",$A$5,"-",$A$19)</f>
        <v>Percent Change in Court Filings, 2003-2017</v>
      </c>
      <c r="B21" s="63"/>
      <c r="C21" s="68"/>
      <c r="D21" s="69"/>
      <c r="E21" s="68"/>
      <c r="F21" s="69"/>
      <c r="G21" s="68"/>
      <c r="H21" s="69"/>
      <c r="I21" s="68"/>
      <c r="J21" s="69"/>
      <c r="K21" s="68"/>
      <c r="L21" s="69"/>
      <c r="M21" s="68"/>
      <c r="N21" s="69"/>
      <c r="O21" s="68"/>
      <c r="P21" s="69"/>
      <c r="Q21" s="68"/>
      <c r="S21" s="35"/>
    </row>
    <row customFormat="1" customHeight="1" ht="14.1" r="22" s="1" spans="1:24" x14ac:dyDescent="0.25">
      <c r="A22" s="77"/>
      <c r="B22" s="63"/>
      <c r="C22" s="68"/>
      <c r="D22" s="69"/>
      <c r="E22" s="68" t="s">
        <v>4</v>
      </c>
      <c r="F22" s="69"/>
      <c r="G22" s="68" t="s">
        <v>5</v>
      </c>
      <c r="H22" s="69"/>
      <c r="I22" s="68"/>
      <c r="J22" s="69"/>
      <c r="K22" s="68" t="s">
        <v>8</v>
      </c>
      <c r="L22" s="69"/>
      <c r="M22" s="68"/>
      <c r="N22" s="69"/>
      <c r="O22" s="68" t="s">
        <v>11</v>
      </c>
      <c r="P22" s="69"/>
      <c r="Q22" s="68"/>
      <c r="S22" s="35"/>
    </row>
    <row customFormat="1" customHeight="1" ht="14.1" r="23" s="1" spans="1:24" x14ac:dyDescent="0.25">
      <c r="A23" s="77"/>
      <c r="B23" s="63"/>
      <c r="C23" s="40" t="s">
        <v>2</v>
      </c>
      <c r="D23" s="41"/>
      <c r="E23" s="40" t="s">
        <v>3</v>
      </c>
      <c r="F23" s="41"/>
      <c r="G23" s="40" t="s">
        <v>6</v>
      </c>
      <c r="H23" s="41"/>
      <c r="I23" s="42" t="s">
        <v>7</v>
      </c>
      <c r="J23" s="43"/>
      <c r="K23" s="42" t="s">
        <v>9</v>
      </c>
      <c r="L23" s="44"/>
      <c r="M23" s="42" t="s">
        <v>10</v>
      </c>
      <c r="N23" s="44"/>
      <c r="O23" s="45" t="s">
        <v>14</v>
      </c>
      <c r="P23" s="41"/>
      <c r="Q23" s="45" t="s">
        <v>13</v>
      </c>
      <c r="S23" s="35"/>
    </row>
    <row customFormat="1" ht="15.75" r="24" s="1" spans="1:24" x14ac:dyDescent="0.25">
      <c r="B24" s="63"/>
      <c r="C24" s="75">
        <f>(C19-C5)/C5</f>
        <v>-0.12276690201112538</v>
      </c>
      <c r="D24" s="75"/>
      <c r="E24" s="75">
        <f>(E19-E5)/E5</f>
        <v>8.3211695610697998E-3</v>
      </c>
      <c r="F24" s="75"/>
      <c r="G24" s="75">
        <f>(G19-G5)/G5</f>
        <v>-0.35655380665107717</v>
      </c>
      <c r="H24" s="75"/>
      <c r="I24" s="75">
        <f>(I19-I5)/I5</f>
        <v>-0.13790162069945977</v>
      </c>
      <c r="J24" s="75"/>
      <c r="K24" s="75">
        <f>(K19-K5)/K5</f>
        <v>0.73472629521016619</v>
      </c>
      <c r="L24" s="75"/>
      <c r="M24" s="75">
        <f>(M19-M5)/M5</f>
        <v>-0.1247719810288216</v>
      </c>
      <c r="N24" s="75"/>
      <c r="O24" s="75">
        <f>(O19-O5)/O5</f>
        <v>-0.13673325753884469</v>
      </c>
      <c r="P24" s="75"/>
      <c r="Q24" s="75">
        <f>(Q19-Q5)/Q5</f>
        <v>-0.27574303219435342</v>
      </c>
      <c r="S24" s="12"/>
      <c r="X24" s="76" t="s">
        <v>32</v>
      </c>
    </row>
    <row customFormat="1" r="25" s="1" spans="1:24" x14ac:dyDescent="0.2">
      <c r="A25" s="87" t="s">
        <v>33</v>
      </c>
      <c r="B25" s="87"/>
      <c r="C25" s="87"/>
      <c r="D25" s="87"/>
      <c r="E25" s="87"/>
      <c r="F25" s="87"/>
      <c r="G25" s="87"/>
      <c r="H25" s="87"/>
      <c r="I25" s="87"/>
      <c r="J25" s="87"/>
      <c r="K25" s="87"/>
      <c r="L25" s="87"/>
      <c r="M25" s="87"/>
      <c r="N25" s="87"/>
      <c r="O25" s="87"/>
      <c r="P25" s="79"/>
      <c r="Q25" s="80">
        <f>(S19-S5)/S5</f>
        <v>-6.5099506904700108E-2</v>
      </c>
      <c r="S25" s="12"/>
    </row>
    <row customFormat="1" customHeight="1" ht="5.45" r="26" s="1" spans="1:24" x14ac:dyDescent="0.2">
      <c r="A26" s="71"/>
      <c r="B26" s="71"/>
      <c r="C26" s="71"/>
      <c r="D26" s="71"/>
      <c r="E26" s="71"/>
      <c r="F26" s="71"/>
      <c r="G26" s="71"/>
      <c r="H26" s="71"/>
      <c r="I26" s="71"/>
      <c r="J26" s="71"/>
      <c r="K26" s="71"/>
      <c r="L26" s="71"/>
      <c r="M26" s="71"/>
      <c r="N26" s="71"/>
      <c r="O26" s="71"/>
      <c r="P26" s="70"/>
      <c r="Q26" s="72"/>
      <c r="S26" s="12"/>
    </row>
    <row customFormat="1" ht="15.75" r="27" s="1" spans="1:24" x14ac:dyDescent="0.25">
      <c r="A27" s="78" t="str">
        <f>CONCATENATE("Percent Change in Court Filings, ",$A$18,"-",$A$19)</f>
        <v>Percent Change in Court Filings, 2016-2017</v>
      </c>
      <c r="B27" s="71"/>
      <c r="C27" s="71"/>
      <c r="D27" s="71"/>
      <c r="E27" s="71"/>
      <c r="F27" s="71"/>
      <c r="G27" s="71"/>
      <c r="H27" s="71"/>
      <c r="I27" s="71"/>
      <c r="J27" s="71"/>
      <c r="K27" s="71"/>
      <c r="L27" s="71"/>
      <c r="M27" s="71"/>
      <c r="N27" s="71"/>
      <c r="O27" s="71"/>
      <c r="P27" s="70"/>
      <c r="Q27" s="72"/>
      <c r="S27" s="12"/>
    </row>
    <row customFormat="1" customHeight="1" ht="14.1" r="28" s="1" spans="1:24" x14ac:dyDescent="0.25">
      <c r="A28" s="77"/>
      <c r="B28" s="63"/>
      <c r="C28" s="68"/>
      <c r="D28" s="69"/>
      <c r="E28" s="68" t="s">
        <v>4</v>
      </c>
      <c r="F28" s="69"/>
      <c r="G28" s="68" t="s">
        <v>5</v>
      </c>
      <c r="H28" s="69"/>
      <c r="I28" s="68"/>
      <c r="J28" s="69"/>
      <c r="K28" s="68" t="s">
        <v>8</v>
      </c>
      <c r="L28" s="69"/>
      <c r="M28" s="68"/>
      <c r="N28" s="69"/>
      <c r="O28" s="68" t="s">
        <v>11</v>
      </c>
      <c r="P28" s="69"/>
      <c r="Q28" s="68"/>
      <c r="S28" s="35"/>
    </row>
    <row customFormat="1" customHeight="1" ht="14.1" r="29" s="1" spans="1:24" x14ac:dyDescent="0.25">
      <c r="A29" s="77"/>
      <c r="B29" s="63"/>
      <c r="C29" s="40" t="s">
        <v>2</v>
      </c>
      <c r="D29" s="41"/>
      <c r="E29" s="40" t="s">
        <v>3</v>
      </c>
      <c r="F29" s="41"/>
      <c r="G29" s="40" t="s">
        <v>6</v>
      </c>
      <c r="H29" s="41"/>
      <c r="I29" s="42" t="s">
        <v>7</v>
      </c>
      <c r="J29" s="43"/>
      <c r="K29" s="42" t="s">
        <v>9</v>
      </c>
      <c r="L29" s="44"/>
      <c r="M29" s="42" t="s">
        <v>10</v>
      </c>
      <c r="N29" s="44"/>
      <c r="O29" s="45" t="s">
        <v>14</v>
      </c>
      <c r="P29" s="41"/>
      <c r="Q29" s="45" t="s">
        <v>13</v>
      </c>
      <c r="S29" s="35"/>
    </row>
    <row customFormat="1" ht="15" r="30" s="1" spans="1:24" x14ac:dyDescent="0.25">
      <c r="A30" s="77"/>
      <c r="B30" s="63"/>
      <c r="C30" s="75">
        <f>(C19-C18)/C18</f>
        <v>0.10236762951387139</v>
      </c>
      <c r="D30" s="75"/>
      <c r="E30" s="75">
        <f>(E19-E18)/E18</f>
        <v>2.2160342075522258E-2</v>
      </c>
      <c r="F30" s="75"/>
      <c r="G30" s="75">
        <f>(G19-G18)/G18</f>
        <v>-2.9309456981248055E-4</v>
      </c>
      <c r="H30" s="75"/>
      <c r="I30" s="75">
        <f>(I19-I18)/I18</f>
        <v>8.5571070533476554E-2</v>
      </c>
      <c r="J30" s="75"/>
      <c r="K30" s="75">
        <f>(K19-K18)/K18</f>
        <v>4.5284086888841722E-3</v>
      </c>
      <c r="L30" s="75"/>
      <c r="M30" s="75">
        <f>(M19-M18)/M18</f>
        <v>3.2345980061679692E-2</v>
      </c>
      <c r="N30" s="75"/>
      <c r="O30" s="75">
        <f>(O19-O18)/O18</f>
        <v>0.13947804710724904</v>
      </c>
      <c r="P30" s="75"/>
      <c r="Q30" s="75">
        <f>(Q19-Q18)/Q18</f>
        <v>2.5581036782795816E-2</v>
      </c>
      <c r="S30" s="20"/>
    </row>
    <row customFormat="1" customHeight="1" ht="12" r="31" s="8" spans="1:24" x14ac:dyDescent="0.2">
      <c r="A31" s="87" t="s">
        <v>33</v>
      </c>
      <c r="B31" s="87"/>
      <c r="C31" s="87"/>
      <c r="D31" s="87"/>
      <c r="E31" s="87"/>
      <c r="F31" s="87"/>
      <c r="G31" s="87"/>
      <c r="H31" s="87"/>
      <c r="I31" s="87"/>
      <c r="J31" s="87"/>
      <c r="K31" s="87"/>
      <c r="L31" s="87"/>
      <c r="M31" s="87"/>
      <c r="N31" s="87"/>
      <c r="O31" s="87"/>
      <c r="P31" s="81"/>
      <c r="Q31" s="80">
        <f>(S19-S18)/S18</f>
        <v>7.5519728468392028E-2</v>
      </c>
    </row>
    <row customFormat="1" customHeight="1" ht="8.25" r="32" s="8" spans="1:24" x14ac:dyDescent="0.2">
      <c r="A32" s="21"/>
      <c r="B32" s="22"/>
      <c r="C32" s="18"/>
      <c r="D32" s="18"/>
      <c r="E32" s="18"/>
      <c r="F32" s="18"/>
      <c r="G32" s="18"/>
      <c r="H32" s="18"/>
      <c r="I32" s="18"/>
      <c r="J32" s="18"/>
      <c r="K32" s="18"/>
      <c r="L32" s="18"/>
      <c r="M32" s="18"/>
      <c r="N32" s="18"/>
      <c r="O32" s="18"/>
      <c r="P32" s="18"/>
      <c r="Q32" s="23"/>
    </row>
    <row customFormat="1" customHeight="1" ht="13.15" r="33" s="1" spans="1:18" x14ac:dyDescent="0.2">
      <c r="A33" s="26" t="s">
        <v>41</v>
      </c>
      <c r="B33" s="16"/>
      <c r="C33" s="16"/>
      <c r="D33" s="16"/>
      <c r="E33" s="3"/>
      <c r="F33" s="3"/>
      <c r="G33" s="16"/>
      <c r="H33" s="16"/>
      <c r="I33" s="4"/>
      <c r="J33" s="4"/>
      <c r="K33" s="4"/>
      <c r="L33" s="4"/>
      <c r="M33" s="4"/>
      <c r="N33" s="4"/>
      <c r="O33" s="16"/>
      <c r="P33" s="16"/>
    </row>
    <row customFormat="1" customHeight="1" ht="15" r="34" s="2" spans="1:18" x14ac:dyDescent="0.2">
      <c r="A34" s="83" t="s">
        <v>43</v>
      </c>
      <c r="B34" s="84"/>
      <c r="C34" s="84"/>
      <c r="D34" s="84"/>
      <c r="E34" s="84"/>
      <c r="F34" s="84"/>
      <c r="G34" s="84"/>
      <c r="H34" s="84"/>
      <c r="I34" s="84"/>
      <c r="J34" s="84"/>
      <c r="K34" s="84"/>
      <c r="L34" s="84"/>
      <c r="M34" s="84"/>
      <c r="N34" s="84"/>
      <c r="O34" s="84"/>
      <c r="P34" s="84"/>
      <c r="Q34" s="84"/>
      <c r="R34" s="73"/>
    </row>
    <row customFormat="1" customHeight="1" ht="2.25" r="35" s="2" spans="1:18" x14ac:dyDescent="0.2">
      <c r="A35" s="6"/>
      <c r="B35" s="6"/>
      <c r="C35" s="9"/>
      <c r="D35" s="9"/>
      <c r="E35" s="9"/>
      <c r="F35" s="9"/>
      <c r="G35" s="9"/>
      <c r="H35" s="9"/>
      <c r="I35" s="9"/>
      <c r="J35" s="9"/>
      <c r="K35" s="9"/>
      <c r="L35" s="9"/>
      <c r="M35" s="9"/>
      <c r="N35" s="9"/>
      <c r="O35" s="9"/>
      <c r="P35" s="9"/>
      <c r="R35" s="73"/>
    </row>
    <row customFormat="1" customHeight="1" ht="12.75" r="36" s="2" spans="1:18" x14ac:dyDescent="0.2">
      <c r="A36" s="83" t="s">
        <v>35</v>
      </c>
      <c r="B36" s="84"/>
      <c r="C36" s="84"/>
      <c r="D36" s="84"/>
      <c r="E36" s="84"/>
      <c r="F36" s="84"/>
      <c r="G36" s="84"/>
      <c r="H36" s="84"/>
      <c r="I36" s="84"/>
      <c r="J36" s="84"/>
      <c r="K36" s="84"/>
      <c r="L36" s="84"/>
      <c r="M36" s="84"/>
      <c r="N36" s="84"/>
      <c r="O36" s="84"/>
      <c r="P36" s="84"/>
      <c r="Q36" s="84"/>
      <c r="R36" s="73"/>
    </row>
    <row customFormat="1" customHeight="1" ht="12.75" r="37" s="2" spans="1:18" x14ac:dyDescent="0.2">
      <c r="A37" s="85" t="s">
        <v>36</v>
      </c>
      <c r="B37" s="85"/>
      <c r="C37" s="85"/>
      <c r="D37" s="85"/>
      <c r="E37" s="85"/>
      <c r="F37" s="85"/>
      <c r="G37" s="85"/>
      <c r="H37" s="85"/>
      <c r="I37" s="85"/>
      <c r="J37" s="85"/>
      <c r="K37" s="85"/>
      <c r="L37" s="85"/>
      <c r="M37" s="85"/>
      <c r="N37" s="85"/>
      <c r="O37" s="85"/>
      <c r="P37" s="85"/>
      <c r="Q37" s="85"/>
      <c r="R37" s="73"/>
    </row>
    <row customFormat="1" customHeight="1" ht="12.75" r="38" s="2" spans="1:18" x14ac:dyDescent="0.2">
      <c r="A38" s="85"/>
      <c r="B38" s="85"/>
      <c r="C38" s="85"/>
      <c r="D38" s="85"/>
      <c r="E38" s="85"/>
      <c r="F38" s="85"/>
      <c r="G38" s="85"/>
      <c r="H38" s="85"/>
      <c r="I38" s="85"/>
      <c r="J38" s="85"/>
      <c r="K38" s="85"/>
      <c r="L38" s="85"/>
      <c r="M38" s="85"/>
      <c r="N38" s="85"/>
      <c r="O38" s="85"/>
      <c r="P38" s="85"/>
      <c r="Q38" s="85"/>
      <c r="R38" s="73"/>
    </row>
    <row customFormat="1" customHeight="1" ht="2.25" r="39" s="2" spans="1:18" x14ac:dyDescent="0.2">
      <c r="A39" s="6"/>
      <c r="B39" s="6"/>
      <c r="C39" s="10"/>
      <c r="D39" s="10"/>
      <c r="E39" s="10"/>
      <c r="F39" s="10"/>
      <c r="G39" s="10"/>
      <c r="H39" s="10"/>
      <c r="I39" s="10"/>
      <c r="J39" s="10"/>
      <c r="K39" s="10"/>
      <c r="L39" s="10"/>
      <c r="M39" s="10"/>
      <c r="N39" s="10"/>
      <c r="O39" s="10"/>
      <c r="P39" s="10"/>
      <c r="R39" s="73"/>
    </row>
    <row customFormat="1" customHeight="1" ht="12.75" r="40" s="2" spans="1:18" x14ac:dyDescent="0.2">
      <c r="A40" s="83" t="s">
        <v>15</v>
      </c>
      <c r="B40" s="84"/>
      <c r="C40" s="84"/>
      <c r="D40" s="84"/>
      <c r="E40" s="84"/>
      <c r="F40" s="84"/>
      <c r="G40" s="84"/>
      <c r="H40" s="84"/>
      <c r="I40" s="84"/>
      <c r="J40" s="84"/>
      <c r="K40" s="84"/>
      <c r="L40" s="84"/>
      <c r="M40" s="84"/>
      <c r="N40" s="84"/>
      <c r="O40" s="84"/>
      <c r="P40" s="84"/>
      <c r="Q40" s="84"/>
      <c r="R40" s="73"/>
    </row>
    <row customFormat="1" customHeight="1" ht="2.25" r="41" s="2" spans="1:18" x14ac:dyDescent="0.2">
      <c r="A41" s="6"/>
      <c r="B41" s="6"/>
      <c r="C41" s="10"/>
      <c r="D41" s="10"/>
      <c r="E41" s="10"/>
      <c r="F41" s="10"/>
      <c r="G41" s="13"/>
      <c r="H41" s="13"/>
      <c r="I41" s="10"/>
      <c r="J41" s="10"/>
      <c r="K41" s="10"/>
      <c r="L41" s="10"/>
      <c r="M41" s="10"/>
      <c r="N41" s="10"/>
      <c r="O41" s="10"/>
      <c r="P41" s="10"/>
      <c r="R41" s="73"/>
    </row>
    <row customFormat="1" customHeight="1" ht="12.75" r="42" s="2" spans="1:18" x14ac:dyDescent="0.2">
      <c r="A42" s="83" t="s">
        <v>42</v>
      </c>
      <c r="B42" s="84"/>
      <c r="C42" s="84"/>
      <c r="D42" s="84"/>
      <c r="E42" s="84"/>
      <c r="F42" s="84"/>
      <c r="G42" s="84"/>
      <c r="H42" s="84"/>
      <c r="I42" s="84"/>
      <c r="J42" s="84"/>
      <c r="K42" s="84"/>
      <c r="L42" s="84"/>
      <c r="M42" s="84"/>
      <c r="N42" s="84"/>
      <c r="O42" s="84"/>
      <c r="P42" s="84"/>
      <c r="Q42" s="84"/>
      <c r="R42" s="73"/>
    </row>
    <row customFormat="1" customHeight="1" ht="1.9" r="43" s="2" spans="1:18" x14ac:dyDescent="0.2">
      <c r="A43" s="6"/>
      <c r="B43" s="6"/>
      <c r="C43" s="10"/>
      <c r="D43" s="10"/>
      <c r="E43" s="10"/>
      <c r="F43" s="10"/>
      <c r="G43" s="13"/>
      <c r="H43" s="13"/>
      <c r="I43" s="10"/>
      <c r="J43" s="10"/>
      <c r="K43" s="10"/>
      <c r="L43" s="10"/>
      <c r="M43" s="10"/>
      <c r="N43" s="10"/>
      <c r="O43" s="10"/>
      <c r="P43" s="10"/>
      <c r="R43" s="73"/>
    </row>
    <row customFormat="1" customHeight="1" ht="12" r="44" s="1" spans="1:18" x14ac:dyDescent="0.2">
      <c r="A44" s="83" t="s">
        <v>37</v>
      </c>
      <c r="B44" s="84"/>
      <c r="C44" s="84"/>
      <c r="D44" s="84"/>
      <c r="E44" s="84"/>
      <c r="F44" s="84"/>
      <c r="G44" s="84"/>
      <c r="H44" s="84"/>
      <c r="I44" s="84"/>
      <c r="J44" s="84"/>
      <c r="K44" s="84"/>
      <c r="L44" s="84"/>
      <c r="M44" s="84"/>
      <c r="N44" s="84"/>
      <c r="O44" s="84"/>
      <c r="P44" s="84"/>
      <c r="Q44" s="84"/>
    </row>
    <row customFormat="1" r="45" s="1" spans="1:18" x14ac:dyDescent="0.2">
      <c r="A45" s="85" t="s">
        <v>38</v>
      </c>
      <c r="B45" s="88"/>
      <c r="C45" s="88"/>
      <c r="D45" s="88"/>
      <c r="E45" s="88"/>
      <c r="F45" s="88"/>
      <c r="G45" s="88"/>
      <c r="H45" s="88"/>
      <c r="I45" s="88"/>
      <c r="J45" s="88"/>
      <c r="K45" s="88"/>
      <c r="L45" s="88"/>
      <c r="M45" s="88"/>
      <c r="N45" s="88"/>
      <c r="O45" s="88"/>
      <c r="P45" s="88"/>
      <c r="Q45" s="88"/>
    </row>
    <row customFormat="1" customHeight="1" ht="2.25" r="46" s="1" spans="1:18" x14ac:dyDescent="0.2">
      <c r="A46" s="6"/>
      <c r="B46" s="6"/>
      <c r="C46" s="12"/>
      <c r="D46" s="12"/>
      <c r="E46" s="12"/>
      <c r="F46" s="12"/>
      <c r="G46" s="14"/>
      <c r="H46" s="14"/>
      <c r="I46" s="12"/>
      <c r="J46" s="12"/>
      <c r="K46" s="12"/>
      <c r="L46" s="12"/>
      <c r="M46" s="12"/>
      <c r="N46" s="12"/>
      <c r="O46" s="12"/>
      <c r="P46" s="12"/>
    </row>
    <row customFormat="1" customHeight="1" ht="12" r="47" s="1" spans="1:18" x14ac:dyDescent="0.2">
      <c r="A47" s="83" t="s">
        <v>31</v>
      </c>
      <c r="B47" s="84"/>
      <c r="C47" s="84"/>
      <c r="D47" s="84"/>
      <c r="E47" s="84"/>
      <c r="F47" s="84"/>
      <c r="G47" s="84"/>
      <c r="H47" s="84"/>
      <c r="I47" s="84"/>
      <c r="J47" s="84"/>
      <c r="K47" s="84"/>
      <c r="L47" s="84"/>
      <c r="M47" s="84"/>
      <c r="N47" s="84"/>
      <c r="O47" s="84"/>
      <c r="P47" s="84"/>
      <c r="Q47" s="84"/>
    </row>
    <row customFormat="1" customHeight="1" ht="12" r="48" s="1" spans="1:18" x14ac:dyDescent="0.2">
      <c r="A48" s="83" t="s">
        <v>40</v>
      </c>
      <c r="B48" s="84"/>
      <c r="C48" s="84"/>
      <c r="D48" s="84"/>
      <c r="E48" s="84"/>
      <c r="F48" s="84"/>
      <c r="G48" s="84"/>
      <c r="H48" s="84"/>
      <c r="I48" s="84"/>
      <c r="J48" s="84"/>
      <c r="K48" s="84"/>
      <c r="L48" s="84"/>
      <c r="M48" s="84"/>
      <c r="N48" s="84"/>
      <c r="O48" s="84"/>
      <c r="P48" s="84"/>
      <c r="Q48" s="84"/>
    </row>
    <row customFormat="1" customHeight="1" ht="2.25" r="49" s="1" spans="1:17" x14ac:dyDescent="0.2">
      <c r="A49" s="6"/>
      <c r="B49" s="6"/>
      <c r="C49" s="12"/>
      <c r="D49" s="12"/>
      <c r="E49" s="12"/>
      <c r="F49" s="12"/>
      <c r="G49" s="14"/>
      <c r="H49" s="14"/>
      <c r="I49" s="12"/>
      <c r="J49" s="12"/>
      <c r="K49" s="12"/>
      <c r="L49" s="12"/>
      <c r="M49" s="12"/>
      <c r="N49" s="12"/>
      <c r="O49" s="12"/>
      <c r="P49" s="12"/>
    </row>
    <row customFormat="1" customHeight="1" ht="12" r="50" s="1" spans="1:17" x14ac:dyDescent="0.2">
      <c r="A50" s="83" t="s">
        <v>39</v>
      </c>
      <c r="B50" s="84"/>
      <c r="C50" s="84"/>
      <c r="D50" s="84"/>
      <c r="E50" s="84"/>
      <c r="F50" s="84"/>
      <c r="G50" s="84"/>
      <c r="H50" s="84"/>
      <c r="I50" s="84"/>
      <c r="J50" s="84"/>
      <c r="K50" s="84"/>
      <c r="L50" s="84"/>
      <c r="M50" s="84"/>
      <c r="N50" s="84"/>
      <c r="O50" s="84"/>
      <c r="P50" s="84"/>
      <c r="Q50" s="84"/>
    </row>
    <row customFormat="1" customHeight="1" ht="12" r="51" s="1" spans="1:17" x14ac:dyDescent="0.2">
      <c r="A51" s="85" t="s">
        <v>44</v>
      </c>
      <c r="B51" s="85"/>
      <c r="C51" s="85"/>
      <c r="D51" s="85"/>
      <c r="E51" s="85"/>
      <c r="F51" s="85"/>
      <c r="G51" s="85"/>
      <c r="H51" s="85"/>
      <c r="I51" s="85"/>
      <c r="J51" s="85"/>
      <c r="K51" s="85"/>
      <c r="L51" s="85"/>
      <c r="M51" s="85"/>
      <c r="N51" s="85"/>
      <c r="O51" s="85"/>
      <c r="P51" s="85"/>
      <c r="Q51" s="85"/>
    </row>
    <row customFormat="1" customHeight="1" ht="12" r="52" s="1" spans="1:17" x14ac:dyDescent="0.2">
      <c r="A52" s="85"/>
      <c r="B52" s="85"/>
      <c r="C52" s="85"/>
      <c r="D52" s="85"/>
      <c r="E52" s="85"/>
      <c r="F52" s="85"/>
      <c r="G52" s="85"/>
      <c r="H52" s="85"/>
      <c r="I52" s="85"/>
      <c r="J52" s="85"/>
      <c r="K52" s="85"/>
      <c r="L52" s="85"/>
      <c r="M52" s="85"/>
      <c r="N52" s="85"/>
      <c r="O52" s="85"/>
      <c r="P52" s="85"/>
      <c r="Q52" s="85"/>
    </row>
    <row customFormat="1" customHeight="1" ht="12" r="53" s="1" spans="1:17" x14ac:dyDescent="0.2">
      <c r="A53" s="85"/>
      <c r="B53" s="85"/>
      <c r="C53" s="85"/>
      <c r="D53" s="85"/>
      <c r="E53" s="85"/>
      <c r="F53" s="85"/>
      <c r="G53" s="85"/>
      <c r="H53" s="85"/>
      <c r="I53" s="85"/>
      <c r="J53" s="85"/>
      <c r="K53" s="85"/>
      <c r="L53" s="85"/>
      <c r="M53" s="85"/>
      <c r="N53" s="85"/>
      <c r="O53" s="85"/>
      <c r="P53" s="85"/>
      <c r="Q53" s="85"/>
    </row>
    <row customFormat="1" customHeight="1" ht="9" r="54" s="8" spans="1:17" x14ac:dyDescent="0.2">
      <c r="B54" s="6"/>
      <c r="C54" s="5"/>
      <c r="D54" s="5"/>
      <c r="E54" s="5"/>
      <c r="F54" s="5"/>
      <c r="G54" s="14"/>
      <c r="H54" s="14"/>
      <c r="I54" s="5"/>
      <c r="J54" s="5"/>
      <c r="K54" s="5"/>
      <c r="L54" s="5"/>
      <c r="M54" s="5"/>
      <c r="N54" s="5"/>
      <c r="O54" s="5"/>
      <c r="P54" s="5"/>
    </row>
    <row customFormat="1" customHeight="1" ht="12" r="55" s="8" spans="1:17" x14ac:dyDescent="0.2">
      <c r="A55" s="24"/>
      <c r="B55" s="25"/>
      <c r="C55" s="25"/>
      <c r="D55" s="25"/>
      <c r="E55" s="25"/>
      <c r="F55" s="11"/>
      <c r="G55" s="11"/>
      <c r="H55" s="11"/>
      <c r="I55" s="11"/>
      <c r="J55" s="11"/>
      <c r="K55" s="11"/>
      <c r="L55" s="11"/>
      <c r="M55" s="11"/>
      <c r="N55" s="11"/>
      <c r="O55" s="11"/>
      <c r="P55" s="11"/>
    </row>
    <row customFormat="1" customHeight="1" ht="12" r="56" s="8" spans="1:17" x14ac:dyDescent="0.2">
      <c r="C56" s="11"/>
      <c r="D56" s="11"/>
      <c r="E56" s="11"/>
      <c r="F56" s="11"/>
      <c r="G56" s="11"/>
      <c r="H56" s="11"/>
      <c r="I56" s="11"/>
      <c r="J56" s="11"/>
      <c r="K56" s="11"/>
      <c r="L56" s="11"/>
      <c r="M56" s="11"/>
      <c r="N56" s="11"/>
      <c r="O56" s="11"/>
      <c r="P56" s="11"/>
    </row>
    <row customFormat="1" customHeight="1" ht="12" r="57" s="8" spans="1:17" x14ac:dyDescent="0.2">
      <c r="C57" s="11"/>
      <c r="D57" s="11"/>
      <c r="E57" s="11"/>
      <c r="F57" s="11"/>
      <c r="G57" s="11"/>
      <c r="H57" s="11"/>
      <c r="I57" s="11"/>
      <c r="J57" s="11"/>
      <c r="K57" s="11"/>
      <c r="L57" s="11"/>
      <c r="M57" s="11"/>
      <c r="N57" s="11"/>
      <c r="O57" s="11"/>
      <c r="P57" s="11"/>
    </row>
    <row customFormat="1" customHeight="1" ht="12" r="58" s="8" spans="1:17" x14ac:dyDescent="0.2">
      <c r="C58" s="11"/>
      <c r="D58" s="11"/>
      <c r="E58" s="11"/>
      <c r="F58" s="11"/>
      <c r="G58" s="11"/>
      <c r="H58" s="11"/>
      <c r="I58" s="11"/>
      <c r="J58" s="11"/>
      <c r="K58" s="11"/>
      <c r="L58" s="11"/>
      <c r="M58" s="11"/>
      <c r="N58" s="11"/>
      <c r="O58" s="11"/>
      <c r="P58" s="11"/>
    </row>
    <row customFormat="1" customHeight="1" ht="12" r="59" s="1" spans="1:17" x14ac:dyDescent="0.2">
      <c r="A59" s="8"/>
      <c r="B59" s="8"/>
      <c r="C59" s="11"/>
      <c r="D59" s="11"/>
      <c r="E59" s="11"/>
      <c r="F59" s="11"/>
      <c r="G59" s="11"/>
      <c r="H59" s="11"/>
      <c r="I59" s="11"/>
      <c r="J59" s="11"/>
      <c r="K59" s="11"/>
      <c r="L59" s="11"/>
      <c r="M59" s="11"/>
      <c r="N59" s="11"/>
      <c r="O59" s="11"/>
      <c r="P59" s="11"/>
    </row>
    <row customFormat="1" customHeight="1" ht="12" r="60" s="1" spans="1:17" x14ac:dyDescent="0.2">
      <c r="A60" s="8"/>
      <c r="B60" s="8"/>
      <c r="C60" s="11"/>
      <c r="D60" s="11"/>
      <c r="E60" s="11"/>
      <c r="F60" s="11"/>
      <c r="G60" s="11"/>
      <c r="H60" s="11"/>
      <c r="I60" s="11"/>
      <c r="J60" s="11"/>
      <c r="K60" s="11"/>
      <c r="L60" s="11"/>
      <c r="M60" s="11"/>
      <c r="N60" s="11"/>
      <c r="O60" s="11"/>
      <c r="P60" s="11"/>
    </row>
    <row customFormat="1" customHeight="1" ht="12" r="61" s="1" spans="1:17" x14ac:dyDescent="0.2">
      <c r="C61" s="5"/>
      <c r="D61" s="5"/>
      <c r="E61" s="5"/>
      <c r="F61" s="5"/>
      <c r="G61" s="5"/>
      <c r="H61" s="5"/>
      <c r="I61" s="5"/>
      <c r="J61" s="5"/>
      <c r="K61" s="5"/>
      <c r="L61" s="5"/>
      <c r="M61" s="5"/>
      <c r="N61" s="5"/>
      <c r="O61" s="5"/>
      <c r="P61" s="5"/>
    </row>
    <row customFormat="1" customHeight="1" ht="12" r="62" s="1" spans="1:17" x14ac:dyDescent="0.2">
      <c r="C62" s="5"/>
      <c r="D62" s="5"/>
      <c r="E62" s="5"/>
      <c r="F62" s="5"/>
      <c r="G62" s="5"/>
      <c r="H62" s="5"/>
      <c r="I62" s="5"/>
      <c r="J62" s="5"/>
      <c r="K62" s="5"/>
      <c r="L62" s="5"/>
      <c r="M62" s="5"/>
      <c r="N62" s="5"/>
      <c r="O62" s="5"/>
      <c r="P62" s="5"/>
    </row>
    <row customFormat="1" r="63" s="1" spans="1:17" x14ac:dyDescent="0.2">
      <c r="C63" s="5"/>
      <c r="D63" s="5"/>
      <c r="E63" s="5"/>
      <c r="F63" s="5"/>
      <c r="G63" s="5"/>
      <c r="H63" s="5"/>
      <c r="I63" s="5"/>
      <c r="J63" s="5"/>
      <c r="K63" s="5"/>
      <c r="L63" s="5"/>
      <c r="M63" s="5"/>
      <c r="N63" s="5"/>
      <c r="O63" s="5"/>
      <c r="P63" s="5"/>
    </row>
    <row customFormat="1" r="64" s="1" spans="1:17" x14ac:dyDescent="0.2">
      <c r="C64" s="5"/>
      <c r="D64" s="5"/>
      <c r="E64" s="5"/>
      <c r="F64" s="5"/>
      <c r="G64" s="5"/>
      <c r="H64" s="5"/>
      <c r="I64" s="5"/>
      <c r="J64" s="5"/>
      <c r="K64" s="5"/>
      <c r="L64" s="5"/>
      <c r="M64" s="5"/>
      <c r="N64" s="5"/>
      <c r="O64" s="5"/>
      <c r="P64" s="5"/>
    </row>
    <row customFormat="1" r="65" s="1" spans="1:16" x14ac:dyDescent="0.2">
      <c r="C65" s="5"/>
      <c r="D65" s="5"/>
      <c r="E65" s="5"/>
      <c r="F65" s="5"/>
      <c r="G65" s="5"/>
      <c r="H65" s="5"/>
      <c r="I65" s="5"/>
      <c r="J65" s="5"/>
      <c r="K65" s="5"/>
      <c r="L65" s="5"/>
      <c r="M65" s="5"/>
      <c r="N65" s="5"/>
      <c r="O65" s="5"/>
      <c r="P65" s="5"/>
    </row>
    <row customFormat="1" r="66" s="1" spans="1:16" x14ac:dyDescent="0.2"/>
    <row customFormat="1" r="67" s="1" spans="1:16" x14ac:dyDescent="0.2"/>
    <row customFormat="1" r="68" s="1" spans="1:16" x14ac:dyDescent="0.2"/>
    <row customFormat="1" r="69" s="1" spans="1:16" x14ac:dyDescent="0.2"/>
    <row customFormat="1" r="70" s="1" spans="1:16" x14ac:dyDescent="0.2">
      <c r="A70"/>
      <c r="B70"/>
    </row>
    <row customFormat="1" r="71" s="1" spans="1:16" x14ac:dyDescent="0.2"/>
    <row customFormat="1" r="72" s="1" spans="1:16" x14ac:dyDescent="0.2"/>
    <row customFormat="1" r="73" s="1" spans="1:16" x14ac:dyDescent="0.2"/>
    <row customFormat="1" r="74" s="1" spans="1:16" x14ac:dyDescent="0.2"/>
    <row customFormat="1" r="75" s="1" spans="1:16" x14ac:dyDescent="0.2"/>
    <row customFormat="1" r="76" s="1" spans="1:16" x14ac:dyDescent="0.2"/>
    <row customFormat="1" r="77" s="1" spans="1:16" x14ac:dyDescent="0.2"/>
    <row customFormat="1" r="78" s="1" spans="1:16" x14ac:dyDescent="0.2"/>
    <row customFormat="1" r="79" s="1" spans="1:16" x14ac:dyDescent="0.2"/>
    <row customFormat="1" r="80" s="1" spans="1:16" x14ac:dyDescent="0.2"/>
    <row customFormat="1" r="81" s="1" x14ac:dyDescent="0.2"/>
    <row customFormat="1" r="82" s="1" x14ac:dyDescent="0.2"/>
    <row customFormat="1" r="83" s="1" x14ac:dyDescent="0.2"/>
    <row customFormat="1" r="84" s="1" x14ac:dyDescent="0.2"/>
    <row customFormat="1" r="85" s="1" x14ac:dyDescent="0.2"/>
    <row customFormat="1" r="86" s="1" x14ac:dyDescent="0.2"/>
    <row customFormat="1" r="87" s="1" x14ac:dyDescent="0.2"/>
    <row customFormat="1" r="88" s="1" x14ac:dyDescent="0.2"/>
    <row customFormat="1" r="89" s="1" x14ac:dyDescent="0.2"/>
    <row customFormat="1" r="90" s="1" x14ac:dyDescent="0.2"/>
    <row customFormat="1" r="91" s="1" x14ac:dyDescent="0.2"/>
    <row customFormat="1" r="92" s="1" x14ac:dyDescent="0.2"/>
    <row customFormat="1" r="93" s="1" x14ac:dyDescent="0.2"/>
    <row customFormat="1" r="94" s="1" x14ac:dyDescent="0.2"/>
    <row customFormat="1" r="95" s="1" x14ac:dyDescent="0.2"/>
    <row customFormat="1" r="96" s="1" x14ac:dyDescent="0.2"/>
    <row customFormat="1" r="97" s="1" spans="1:16" x14ac:dyDescent="0.2"/>
    <row customFormat="1" r="98" s="1" spans="1:16" x14ac:dyDescent="0.2"/>
    <row customFormat="1" r="99" s="1" spans="1:16" x14ac:dyDescent="0.2"/>
    <row customFormat="1" r="100" s="1" spans="1:16" x14ac:dyDescent="0.2"/>
    <row r="101" spans="1:16" x14ac:dyDescent="0.2">
      <c r="A101" s="1"/>
      <c r="B101" s="1"/>
      <c r="C101" s="1"/>
      <c r="D101" s="1"/>
      <c r="E101" s="1"/>
      <c r="F101" s="1"/>
      <c r="G101" s="1"/>
      <c r="H101" s="1"/>
      <c r="I101" s="1"/>
      <c r="J101" s="1"/>
      <c r="K101" s="1"/>
      <c r="L101" s="1"/>
      <c r="M101" s="1"/>
      <c r="N101" s="1"/>
      <c r="O101" s="1"/>
      <c r="P101" s="1"/>
    </row>
  </sheetData>
  <mergeCells count="17">
    <mergeCell ref="T6:Y6"/>
    <mergeCell ref="T9:Y9"/>
    <mergeCell ref="A34:Q34"/>
    <mergeCell ref="A36:Q36"/>
    <mergeCell ref="T11:Y11"/>
    <mergeCell ref="A1:Q1"/>
    <mergeCell ref="A47:Q47"/>
    <mergeCell ref="A48:Q48"/>
    <mergeCell ref="A40:Q40"/>
    <mergeCell ref="A25:O25"/>
    <mergeCell ref="A45:Q45"/>
    <mergeCell ref="A31:O31"/>
    <mergeCell ref="A50:Q50"/>
    <mergeCell ref="A44:Q44"/>
    <mergeCell ref="A42:Q42"/>
    <mergeCell ref="A51:Q53"/>
    <mergeCell ref="A37:Q38"/>
  </mergeCells>
  <phoneticPr fontId="0" type="noConversion"/>
  <pageMargins bottom="1" footer="0.25" header="0.5" left="0.5" right="0.5" top="0.7"/>
  <pageSetup cellComments="atEnd" orientation="portrait" r:id="rId1"/>
  <headerFooter>
    <oddFooter><![CDATA[&L&8Source:  State Court Administrator’s Office
LSA Staff Contact:  Laura Book (515.725.0509) laura.book@legis.iowa.gov
&C&G
&R&G]]></oddFooter>
  </headerFooter>
  <ignoredErrors>
    <ignoredError sqref="A5:A19 C5:C19 E5:E19 G5:G19 I5:Q19 S5:S19" unlockedFormula="1"/>
  </ignoredErrors>
  <legacyDrawingHF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R100"/>
  <sheetViews>
    <sheetView workbookViewId="0">
      <selection activeCell="J35" sqref="J35"/>
    </sheetView>
  </sheetViews>
  <sheetFormatPr defaultColWidth="9" defaultRowHeight="12" x14ac:dyDescent="0.2"/>
  <cols>
    <col min="1" max="1" bestFit="true" customWidth="true" style="28" width="13.140625" collapsed="false"/>
    <col min="2" max="2" bestFit="true" customWidth="true" style="36" width="6.42578125" collapsed="false"/>
    <col min="3" max="3" bestFit="true" customWidth="true" style="36" width="15.0" collapsed="false"/>
    <col min="4" max="4" bestFit="true" customWidth="true" style="36" width="18.7109375" collapsed="false"/>
    <col min="5" max="5" bestFit="true" customWidth="true" style="36" width="7.42578125" collapsed="false"/>
    <col min="6" max="6" bestFit="true" customWidth="true" style="36" width="16.5703125" collapsed="false"/>
    <col min="7" max="7" bestFit="true" customWidth="true" style="36" width="7.28515625" collapsed="false"/>
    <col min="8" max="8" bestFit="true" customWidth="true" style="36" width="19.85546875" collapsed="false"/>
    <col min="9" max="9" bestFit="true" customWidth="true" style="36" width="8.85546875" collapsed="false"/>
    <col min="10" max="10" bestFit="true" customWidth="true" style="36" width="20.0" collapsed="false"/>
    <col min="11" max="16384" style="28" width="9.0" collapsed="false"/>
  </cols>
  <sheetData>
    <row r="1" spans="1:10" x14ac:dyDescent="0.2">
      <c r="A1" s="28" t="s">
        <v>17</v>
      </c>
      <c r="B1" s="36" t="s">
        <v>18</v>
      </c>
      <c r="C1" s="36" t="s">
        <v>19</v>
      </c>
      <c r="D1" s="36" t="s">
        <v>16</v>
      </c>
      <c r="E1" s="36" t="s">
        <v>7</v>
      </c>
      <c r="F1" s="36" t="s">
        <v>20</v>
      </c>
      <c r="G1" s="36" t="s">
        <v>10</v>
      </c>
      <c r="H1" s="36" t="s">
        <v>21</v>
      </c>
      <c r="I1" s="36" t="s">
        <v>13</v>
      </c>
      <c r="J1" s="36" t="s">
        <v>30</v>
      </c>
    </row>
    <row r="2" spans="1:10" x14ac:dyDescent="0.2">
      <c r="A2" s="28">
        <v>1984</v>
      </c>
      <c r="B2" s="36">
        <v>49294</v>
      </c>
      <c r="C2" s="36">
        <v>40379</v>
      </c>
      <c r="D2" s="36">
        <v>40379</v>
      </c>
      <c r="H2" s="36">
        <v>71666</v>
      </c>
      <c r="I2" s="36">
        <f ref="I2:I33" si="0" t="shared">IF(B2&gt;0,SUM(B2:H2),"")</f>
        <v>201718</v>
      </c>
      <c r="J2" s="36">
        <f ref="J2:J33" si="1" t="shared">IF(D2&gt;0,I2-D2,"")</f>
        <v>161339</v>
      </c>
    </row>
    <row r="3" spans="1:10" x14ac:dyDescent="0.2">
      <c r="A3" s="28">
        <v>1985</v>
      </c>
      <c r="B3" s="36">
        <v>54005</v>
      </c>
      <c r="C3" s="36">
        <v>41116</v>
      </c>
      <c r="D3" s="36">
        <v>41116</v>
      </c>
      <c r="H3" s="36">
        <v>73752</v>
      </c>
      <c r="I3" s="36">
        <f si="0" t="shared"/>
        <v>209989</v>
      </c>
      <c r="J3" s="36">
        <f si="1" t="shared"/>
        <v>168873</v>
      </c>
    </row>
    <row r="4" spans="1:10" x14ac:dyDescent="0.2">
      <c r="A4" s="28">
        <v>1986</v>
      </c>
      <c r="B4" s="36">
        <v>53027</v>
      </c>
      <c r="C4" s="36">
        <v>45391</v>
      </c>
      <c r="D4" s="36">
        <v>45391</v>
      </c>
      <c r="H4" s="36">
        <v>68465</v>
      </c>
      <c r="I4" s="36">
        <f si="0" t="shared"/>
        <v>212274</v>
      </c>
      <c r="J4" s="36">
        <f si="1" t="shared"/>
        <v>166883</v>
      </c>
    </row>
    <row r="5" spans="1:10" x14ac:dyDescent="0.2">
      <c r="A5" s="28">
        <v>1987</v>
      </c>
      <c r="B5" s="36">
        <v>49697</v>
      </c>
      <c r="C5" s="36">
        <v>45115</v>
      </c>
      <c r="D5" s="36">
        <v>45115</v>
      </c>
      <c r="H5" s="36">
        <v>63394</v>
      </c>
      <c r="I5" s="36">
        <f si="0" t="shared"/>
        <v>203321</v>
      </c>
      <c r="J5" s="36">
        <f si="1" t="shared"/>
        <v>158206</v>
      </c>
    </row>
    <row r="6" spans="1:10" x14ac:dyDescent="0.2">
      <c r="A6" s="28">
        <v>1988</v>
      </c>
      <c r="B6" s="36">
        <v>48432</v>
      </c>
      <c r="C6" s="36">
        <v>49704</v>
      </c>
      <c r="D6" s="36">
        <v>49704</v>
      </c>
      <c r="H6" s="36">
        <v>65131</v>
      </c>
      <c r="I6" s="36">
        <f si="0" t="shared"/>
        <v>212971</v>
      </c>
      <c r="J6" s="36">
        <f si="1" t="shared"/>
        <v>163267</v>
      </c>
    </row>
    <row r="7" spans="1:10" x14ac:dyDescent="0.2">
      <c r="A7" s="28">
        <v>1989</v>
      </c>
      <c r="B7" s="36">
        <v>49581</v>
      </c>
      <c r="C7" s="36">
        <v>55843</v>
      </c>
      <c r="D7" s="36">
        <v>55843</v>
      </c>
      <c r="H7" s="36">
        <v>67024</v>
      </c>
      <c r="I7" s="36">
        <f si="0" t="shared"/>
        <v>228291</v>
      </c>
      <c r="J7" s="36">
        <f si="1" t="shared"/>
        <v>172448</v>
      </c>
    </row>
    <row r="8" spans="1:10" x14ac:dyDescent="0.2">
      <c r="A8" s="28">
        <v>1990</v>
      </c>
      <c r="B8" s="36">
        <v>52030</v>
      </c>
      <c r="C8" s="36">
        <v>60942</v>
      </c>
      <c r="D8" s="36">
        <v>60942</v>
      </c>
      <c r="H8" s="36">
        <v>72959</v>
      </c>
      <c r="I8" s="36">
        <f si="0" t="shared"/>
        <v>246873</v>
      </c>
      <c r="J8" s="36">
        <f si="1" t="shared"/>
        <v>185931</v>
      </c>
    </row>
    <row r="9" spans="1:10" x14ac:dyDescent="0.2">
      <c r="A9" s="28">
        <v>1991</v>
      </c>
      <c r="B9" s="36">
        <v>54602</v>
      </c>
      <c r="C9" s="36">
        <v>65471</v>
      </c>
      <c r="D9" s="36">
        <v>65471</v>
      </c>
      <c r="H9" s="36">
        <v>72904</v>
      </c>
      <c r="I9" s="36">
        <f si="0" t="shared"/>
        <v>258448</v>
      </c>
      <c r="J9" s="36">
        <f si="1" t="shared"/>
        <v>192977</v>
      </c>
    </row>
    <row r="10" spans="1:10" x14ac:dyDescent="0.2">
      <c r="A10" s="28">
        <v>1992</v>
      </c>
      <c r="B10" s="36">
        <v>63381</v>
      </c>
      <c r="C10" s="36">
        <v>72227</v>
      </c>
      <c r="D10" s="36">
        <v>72227</v>
      </c>
      <c r="H10" s="36">
        <v>67586</v>
      </c>
      <c r="I10" s="36">
        <f si="0" t="shared"/>
        <v>275421</v>
      </c>
      <c r="J10" s="36">
        <f si="1" t="shared"/>
        <v>203194</v>
      </c>
    </row>
    <row r="11" spans="1:10" x14ac:dyDescent="0.2">
      <c r="A11" s="28">
        <v>1993</v>
      </c>
      <c r="B11" s="36">
        <v>68244</v>
      </c>
      <c r="C11" s="36">
        <v>75844</v>
      </c>
      <c r="D11" s="36">
        <v>75844</v>
      </c>
      <c r="H11" s="36">
        <v>69283</v>
      </c>
      <c r="I11" s="36">
        <f si="0" t="shared"/>
        <v>289215</v>
      </c>
      <c r="J11" s="36">
        <f si="1" t="shared"/>
        <v>213371</v>
      </c>
    </row>
    <row r="12" spans="1:10" x14ac:dyDescent="0.2">
      <c r="A12" s="28">
        <v>1994</v>
      </c>
      <c r="B12" s="36">
        <v>66630</v>
      </c>
      <c r="C12" s="36">
        <v>79764</v>
      </c>
      <c r="D12" s="36">
        <v>79764</v>
      </c>
      <c r="H12" s="36">
        <v>71771</v>
      </c>
      <c r="I12" s="36">
        <f si="0" t="shared"/>
        <v>297929</v>
      </c>
      <c r="J12" s="36">
        <f si="1" t="shared"/>
        <v>218165</v>
      </c>
    </row>
    <row r="13" spans="1:10" x14ac:dyDescent="0.2">
      <c r="A13" s="28">
        <v>1995</v>
      </c>
      <c r="B13" s="36">
        <v>63225</v>
      </c>
      <c r="C13" s="36">
        <v>89156</v>
      </c>
      <c r="D13" s="36">
        <v>89156</v>
      </c>
      <c r="H13" s="36">
        <v>77506</v>
      </c>
      <c r="I13" s="36">
        <f si="0" t="shared"/>
        <v>319043</v>
      </c>
      <c r="J13" s="36">
        <f si="1" t="shared"/>
        <v>229887</v>
      </c>
    </row>
    <row r="14" spans="1:10" x14ac:dyDescent="0.2">
      <c r="A14" s="28">
        <v>1996</v>
      </c>
      <c r="B14" s="36">
        <v>66273</v>
      </c>
      <c r="C14" s="36">
        <v>102161</v>
      </c>
      <c r="D14" s="36">
        <v>102161</v>
      </c>
      <c r="H14" s="36">
        <v>79129</v>
      </c>
      <c r="I14" s="36">
        <f si="0" t="shared"/>
        <v>349724</v>
      </c>
      <c r="J14" s="36">
        <f si="1" t="shared"/>
        <v>247563</v>
      </c>
    </row>
    <row r="15" spans="1:10" x14ac:dyDescent="0.2">
      <c r="A15" s="28">
        <v>1997</v>
      </c>
      <c r="B15" s="36">
        <v>70202</v>
      </c>
      <c r="C15" s="36">
        <v>102125</v>
      </c>
      <c r="D15" s="36">
        <v>102125</v>
      </c>
      <c r="H15" s="36">
        <v>83047</v>
      </c>
      <c r="I15" s="36">
        <f si="0" t="shared"/>
        <v>357499</v>
      </c>
      <c r="J15" s="36">
        <f si="1" t="shared"/>
        <v>255374</v>
      </c>
    </row>
    <row r="16" spans="1:10" x14ac:dyDescent="0.2">
      <c r="A16" s="28">
        <v>1998</v>
      </c>
      <c r="B16" s="36">
        <v>69827</v>
      </c>
      <c r="C16" s="36">
        <v>107068</v>
      </c>
      <c r="D16" s="36">
        <v>107068</v>
      </c>
      <c r="H16" s="36">
        <v>81018</v>
      </c>
      <c r="I16" s="36">
        <f si="0" t="shared"/>
        <v>364981</v>
      </c>
      <c r="J16" s="36">
        <f si="1" t="shared"/>
        <v>257913</v>
      </c>
    </row>
    <row r="17" spans="1:17" x14ac:dyDescent="0.2">
      <c r="A17" s="28">
        <v>1999</v>
      </c>
      <c r="B17" s="36">
        <v>67310</v>
      </c>
      <c r="C17" s="36">
        <v>92465</v>
      </c>
      <c r="D17" s="36">
        <v>92465</v>
      </c>
      <c r="H17" s="36">
        <v>78221</v>
      </c>
      <c r="I17" s="36">
        <f si="0" t="shared"/>
        <v>330461</v>
      </c>
      <c r="J17" s="36">
        <f si="1" t="shared"/>
        <v>237996</v>
      </c>
    </row>
    <row r="18" spans="1:17" x14ac:dyDescent="0.2">
      <c r="A18" s="28">
        <v>2000</v>
      </c>
      <c r="B18" s="36">
        <v>68858</v>
      </c>
      <c r="C18" s="36">
        <v>82356</v>
      </c>
      <c r="D18" s="36">
        <v>827441</v>
      </c>
      <c r="E18" s="36">
        <v>12130</v>
      </c>
      <c r="F18" s="36">
        <v>8648</v>
      </c>
      <c r="G18" s="36">
        <v>17979</v>
      </c>
      <c r="H18" s="36">
        <v>86909</v>
      </c>
      <c r="I18" s="36">
        <f si="0" t="shared"/>
        <v>1104321</v>
      </c>
      <c r="J18" s="36">
        <f si="1" t="shared"/>
        <v>276880</v>
      </c>
    </row>
    <row r="19" spans="1:17" x14ac:dyDescent="0.2">
      <c r="A19" s="28">
        <v>2001</v>
      </c>
      <c r="B19" s="36">
        <v>73107</v>
      </c>
      <c r="C19" s="36">
        <v>85466</v>
      </c>
      <c r="D19" s="36">
        <v>786191</v>
      </c>
      <c r="E19" s="36">
        <v>14109</v>
      </c>
      <c r="F19" s="36">
        <v>9698</v>
      </c>
      <c r="G19" s="36">
        <v>18775</v>
      </c>
      <c r="H19" s="36">
        <v>92980</v>
      </c>
      <c r="I19" s="36">
        <f si="0" t="shared"/>
        <v>1080326</v>
      </c>
      <c r="J19" s="36">
        <f si="1" t="shared"/>
        <v>294135</v>
      </c>
      <c r="L19" s="90"/>
      <c r="M19" s="90"/>
      <c r="N19" s="90"/>
      <c r="O19" s="90"/>
      <c r="P19" s="90"/>
      <c r="Q19" s="90"/>
    </row>
    <row r="20" spans="1:17" x14ac:dyDescent="0.2">
      <c r="A20" s="28">
        <v>2002</v>
      </c>
      <c r="B20" s="36">
        <v>75615</v>
      </c>
      <c r="C20" s="36">
        <v>87921</v>
      </c>
      <c r="D20" s="36">
        <v>783273</v>
      </c>
      <c r="E20" s="36">
        <v>14253</v>
      </c>
      <c r="F20" s="36">
        <v>7803</v>
      </c>
      <c r="G20" s="36">
        <v>17019</v>
      </c>
      <c r="H20" s="36">
        <v>92550</v>
      </c>
      <c r="I20" s="36">
        <f si="0" t="shared"/>
        <v>1078434</v>
      </c>
      <c r="J20" s="36">
        <f si="1" t="shared"/>
        <v>295161</v>
      </c>
    </row>
    <row r="21" spans="1:17" x14ac:dyDescent="0.2">
      <c r="A21" s="28">
        <v>2003</v>
      </c>
      <c r="B21" s="36">
        <v>74784</v>
      </c>
      <c r="C21" s="36">
        <v>87007</v>
      </c>
      <c r="D21" s="36">
        <v>763335</v>
      </c>
      <c r="E21" s="36">
        <v>14068</v>
      </c>
      <c r="F21" s="36">
        <v>8184</v>
      </c>
      <c r="G21" s="36">
        <v>16446</v>
      </c>
      <c r="H21" s="36">
        <v>92355</v>
      </c>
      <c r="I21" s="36">
        <f si="0" t="shared"/>
        <v>1056179</v>
      </c>
      <c r="J21" s="36">
        <f si="1" t="shared"/>
        <v>292844</v>
      </c>
    </row>
    <row r="22" spans="1:17" x14ac:dyDescent="0.2">
      <c r="A22" s="28">
        <v>2004</v>
      </c>
      <c r="B22" s="36">
        <v>72658</v>
      </c>
      <c r="C22" s="36">
        <v>87844</v>
      </c>
      <c r="D22" s="36">
        <v>746020</v>
      </c>
      <c r="E22" s="36">
        <v>14009</v>
      </c>
      <c r="F22" s="36">
        <v>8772</v>
      </c>
      <c r="G22" s="36">
        <v>16108</v>
      </c>
      <c r="H22" s="36">
        <v>96786</v>
      </c>
      <c r="I22" s="36">
        <f si="0" t="shared"/>
        <v>1042197</v>
      </c>
      <c r="J22" s="36">
        <f si="1" t="shared"/>
        <v>296177</v>
      </c>
      <c r="L22" s="90"/>
      <c r="M22" s="90"/>
      <c r="N22" s="90"/>
      <c r="O22" s="90"/>
      <c r="P22" s="90"/>
      <c r="Q22" s="90"/>
    </row>
    <row r="23" spans="1:17" x14ac:dyDescent="0.2">
      <c r="A23" s="28">
        <v>2005</v>
      </c>
      <c r="B23" s="36">
        <v>71723</v>
      </c>
      <c r="C23" s="36">
        <v>89858</v>
      </c>
      <c r="D23" s="36">
        <v>725036</v>
      </c>
      <c r="E23" s="36">
        <v>14756</v>
      </c>
      <c r="F23" s="36">
        <v>9215</v>
      </c>
      <c r="G23" s="36">
        <v>15742</v>
      </c>
      <c r="H23" s="36">
        <v>98108</v>
      </c>
      <c r="I23" s="36">
        <f si="0" t="shared"/>
        <v>1024438</v>
      </c>
      <c r="J23" s="36">
        <f si="1" t="shared"/>
        <v>299402</v>
      </c>
    </row>
    <row r="24" spans="1:17" x14ac:dyDescent="0.2">
      <c r="A24" s="28">
        <v>2006</v>
      </c>
      <c r="B24" s="36">
        <v>73210</v>
      </c>
      <c r="C24" s="36">
        <v>80901</v>
      </c>
      <c r="D24" s="36">
        <v>784945</v>
      </c>
      <c r="E24" s="36">
        <v>14443</v>
      </c>
      <c r="F24" s="36">
        <v>9883</v>
      </c>
      <c r="G24" s="36">
        <v>15359</v>
      </c>
      <c r="H24" s="36">
        <v>105073</v>
      </c>
      <c r="I24" s="36">
        <f si="0" t="shared"/>
        <v>1083814</v>
      </c>
      <c r="J24" s="36">
        <f si="1" t="shared"/>
        <v>298869</v>
      </c>
      <c r="L24" s="90"/>
      <c r="M24" s="90"/>
      <c r="N24" s="90"/>
      <c r="O24" s="90"/>
      <c r="P24" s="90"/>
      <c r="Q24" s="90"/>
    </row>
    <row r="25" spans="1:17" x14ac:dyDescent="0.2">
      <c r="A25" s="28">
        <v>2007</v>
      </c>
      <c r="B25" s="36">
        <v>74532</v>
      </c>
      <c r="C25" s="36">
        <v>84577</v>
      </c>
      <c r="D25" s="36">
        <v>739239</v>
      </c>
      <c r="E25" s="36">
        <v>13165</v>
      </c>
      <c r="F25" s="36">
        <v>10058</v>
      </c>
      <c r="G25" s="36">
        <v>14763</v>
      </c>
      <c r="H25" s="36">
        <v>107540</v>
      </c>
      <c r="I25" s="36">
        <f si="0" t="shared"/>
        <v>1043874</v>
      </c>
      <c r="J25" s="36">
        <f si="1" t="shared"/>
        <v>304635</v>
      </c>
    </row>
    <row r="26" spans="1:17" x14ac:dyDescent="0.2">
      <c r="A26" s="28">
        <v>2008</v>
      </c>
      <c r="B26" s="36">
        <v>76867</v>
      </c>
      <c r="C26" s="36">
        <v>82570</v>
      </c>
      <c r="D26" s="36">
        <v>709170</v>
      </c>
      <c r="E26" s="36">
        <v>12179</v>
      </c>
      <c r="F26" s="36">
        <v>10600</v>
      </c>
      <c r="G26" s="36">
        <v>14684</v>
      </c>
      <c r="H26" s="36">
        <v>116334</v>
      </c>
      <c r="I26" s="36">
        <f si="0" t="shared"/>
        <v>1022404</v>
      </c>
      <c r="J26" s="36">
        <f si="1" t="shared"/>
        <v>313234</v>
      </c>
    </row>
    <row r="27" spans="1:17" x14ac:dyDescent="0.2">
      <c r="A27" s="28">
        <v>2009</v>
      </c>
      <c r="B27" s="36">
        <v>82769</v>
      </c>
      <c r="C27" s="36">
        <v>83817</v>
      </c>
      <c r="D27" s="36">
        <v>718370</v>
      </c>
      <c r="E27" s="36">
        <v>11954</v>
      </c>
      <c r="F27" s="36">
        <v>11190</v>
      </c>
      <c r="G27" s="36">
        <v>14360</v>
      </c>
      <c r="H27" s="36">
        <v>110947</v>
      </c>
      <c r="I27" s="36">
        <f si="0" t="shared"/>
        <v>1033407</v>
      </c>
      <c r="J27" s="36">
        <f si="1" t="shared"/>
        <v>315037</v>
      </c>
    </row>
    <row r="28" spans="1:17" x14ac:dyDescent="0.2">
      <c r="A28" s="28">
        <v>2010</v>
      </c>
      <c r="B28" s="36">
        <v>83243</v>
      </c>
      <c r="C28" s="36">
        <v>87739</v>
      </c>
      <c r="D28" s="36">
        <v>647921</v>
      </c>
      <c r="E28" s="36">
        <v>12569</v>
      </c>
      <c r="F28" s="36">
        <v>11419</v>
      </c>
      <c r="G28" s="36">
        <v>14199</v>
      </c>
      <c r="H28" s="36">
        <v>94830</v>
      </c>
      <c r="I28" s="36">
        <f si="0" t="shared"/>
        <v>951920</v>
      </c>
      <c r="J28" s="36">
        <f si="1" t="shared"/>
        <v>303999</v>
      </c>
    </row>
    <row r="29" spans="1:17" x14ac:dyDescent="0.2">
      <c r="A29" s="28">
        <v>2011</v>
      </c>
      <c r="B29" s="36">
        <v>81535</v>
      </c>
      <c r="C29" s="36">
        <v>86891</v>
      </c>
      <c r="D29" s="36">
        <v>635034</v>
      </c>
      <c r="E29" s="36">
        <v>12668</v>
      </c>
      <c r="F29" s="36">
        <v>11904</v>
      </c>
      <c r="G29" s="36">
        <v>14297</v>
      </c>
      <c r="H29" s="36">
        <v>83112</v>
      </c>
      <c r="I29" s="36">
        <f si="0" t="shared"/>
        <v>925441</v>
      </c>
      <c r="J29" s="36">
        <f si="1" t="shared"/>
        <v>290407</v>
      </c>
    </row>
    <row r="30" spans="1:17" x14ac:dyDescent="0.2">
      <c r="A30" s="28">
        <v>2012</v>
      </c>
      <c r="B30" s="36">
        <v>73621</v>
      </c>
      <c r="C30" s="36">
        <v>88462</v>
      </c>
      <c r="D30" s="36">
        <v>626791</v>
      </c>
      <c r="E30" s="36">
        <v>12668</v>
      </c>
      <c r="F30" s="36">
        <v>12470</v>
      </c>
      <c r="G30" s="36">
        <v>14051</v>
      </c>
      <c r="H30" s="36">
        <v>80307</v>
      </c>
      <c r="I30" s="36">
        <f si="0" t="shared"/>
        <v>908370</v>
      </c>
      <c r="J30" s="36">
        <f si="1" t="shared"/>
        <v>281579</v>
      </c>
    </row>
    <row r="31" spans="1:17" x14ac:dyDescent="0.2">
      <c r="A31" s="28">
        <v>2013</v>
      </c>
      <c r="B31" s="36">
        <v>68221</v>
      </c>
      <c r="C31" s="36">
        <v>87691</v>
      </c>
      <c r="D31" s="36">
        <v>580533</v>
      </c>
      <c r="E31" s="36">
        <v>12407</v>
      </c>
      <c r="F31" s="36">
        <v>12706</v>
      </c>
      <c r="G31" s="36">
        <v>14051</v>
      </c>
      <c r="H31" s="36">
        <v>73022</v>
      </c>
      <c r="I31" s="36">
        <f si="0" t="shared"/>
        <v>848631</v>
      </c>
      <c r="J31" s="36">
        <f si="1" t="shared"/>
        <v>268098</v>
      </c>
    </row>
    <row r="32" spans="1:17" x14ac:dyDescent="0.2">
      <c r="A32" s="28">
        <v>2014</v>
      </c>
      <c r="B32" s="36">
        <v>64127</v>
      </c>
      <c r="C32" s="36">
        <v>83868</v>
      </c>
      <c r="D32" s="36">
        <v>542344</v>
      </c>
      <c r="E32" s="36">
        <v>11303</v>
      </c>
      <c r="F32" s="36">
        <v>13087</v>
      </c>
      <c r="G32" s="36">
        <v>14292</v>
      </c>
      <c r="H32" s="36">
        <v>70463</v>
      </c>
      <c r="I32" s="36">
        <f si="0" t="shared"/>
        <v>799484</v>
      </c>
      <c r="J32" s="36">
        <f si="1" t="shared"/>
        <v>257140</v>
      </c>
    </row>
    <row r="33" spans="1:11" x14ac:dyDescent="0.2">
      <c r="A33" s="28">
        <v>2015</v>
      </c>
      <c r="B33" s="36">
        <v>60436</v>
      </c>
      <c r="C33" s="36">
        <v>83156</v>
      </c>
      <c r="D33" s="36">
        <v>490655</v>
      </c>
      <c r="E33" s="36">
        <v>10883</v>
      </c>
      <c r="F33" s="36">
        <v>13501</v>
      </c>
      <c r="G33" s="36">
        <v>14446</v>
      </c>
      <c r="H33" s="36">
        <v>66896</v>
      </c>
      <c r="I33" s="36">
        <f si="0" t="shared"/>
        <v>739973</v>
      </c>
      <c r="J33" s="36">
        <f si="1" t="shared"/>
        <v>249318</v>
      </c>
    </row>
    <row r="34" spans="1:11" x14ac:dyDescent="0.2">
      <c r="A34" s="28">
        <v>2016</v>
      </c>
      <c r="B34" s="82">
        <v>59511</v>
      </c>
      <c r="C34" s="82">
        <v>85829</v>
      </c>
      <c r="D34" s="82">
        <v>491309</v>
      </c>
      <c r="E34" s="82">
        <v>11172</v>
      </c>
      <c r="F34" s="82">
        <v>14133</v>
      </c>
      <c r="G34" s="82">
        <v>13943</v>
      </c>
      <c r="H34" s="82">
        <v>69968</v>
      </c>
      <c r="I34" s="82">
        <v>745865</v>
      </c>
      <c r="J34" s="82">
        <v>254556</v>
      </c>
      <c r="K34" s="82"/>
    </row>
    <row r="35" spans="1:11" x14ac:dyDescent="0.2">
      <c r="A35" s="28">
        <v>2017</v>
      </c>
      <c r="B35" s="36">
        <v>65603</v>
      </c>
      <c r="C35" s="36">
        <v>87731</v>
      </c>
      <c r="D35" s="36">
        <v>491165</v>
      </c>
      <c r="E35" s="36">
        <v>12128</v>
      </c>
      <c r="F35" s="36">
        <v>14197</v>
      </c>
      <c r="G35" s="36">
        <v>14394</v>
      </c>
      <c r="H35" s="36">
        <v>79727</v>
      </c>
      <c r="I35" s="36">
        <f ref="I35:I65" si="2" t="shared">IF(B35&gt;0,SUM(B35:H35),"")</f>
        <v>764945</v>
      </c>
      <c r="J35" s="36">
        <f ref="J35:J65" si="3" t="shared">IF(D35&gt;0,I35-D35,"")</f>
        <v>273780</v>
      </c>
    </row>
    <row r="36" spans="1:11" x14ac:dyDescent="0.2">
      <c r="I36" s="36" t="str">
        <f si="2" t="shared"/>
        <v/>
      </c>
      <c r="J36" s="36" t="str">
        <f si="3" t="shared"/>
        <v/>
      </c>
    </row>
    <row r="37" spans="1:11" x14ac:dyDescent="0.2">
      <c r="I37" s="36" t="str">
        <f si="2" t="shared"/>
        <v/>
      </c>
      <c r="J37" s="36" t="str">
        <f si="3" t="shared"/>
        <v/>
      </c>
    </row>
    <row r="38" spans="1:11" x14ac:dyDescent="0.2">
      <c r="I38" s="36" t="str">
        <f si="2" t="shared"/>
        <v/>
      </c>
      <c r="J38" s="36" t="str">
        <f si="3" t="shared"/>
        <v/>
      </c>
    </row>
    <row r="39" spans="1:11" x14ac:dyDescent="0.2">
      <c r="I39" s="36" t="str">
        <f si="2" t="shared"/>
        <v/>
      </c>
      <c r="J39" s="36" t="str">
        <f si="3" t="shared"/>
        <v/>
      </c>
    </row>
    <row r="40" spans="1:11" x14ac:dyDescent="0.2">
      <c r="I40" s="36" t="str">
        <f si="2" t="shared"/>
        <v/>
      </c>
      <c r="J40" s="36" t="str">
        <f si="3" t="shared"/>
        <v/>
      </c>
    </row>
    <row r="41" spans="1:11" x14ac:dyDescent="0.2">
      <c r="I41" s="36" t="str">
        <f si="2" t="shared"/>
        <v/>
      </c>
      <c r="J41" s="36" t="str">
        <f si="3" t="shared"/>
        <v/>
      </c>
    </row>
    <row r="42" spans="1:11" x14ac:dyDescent="0.2">
      <c r="I42" s="36" t="str">
        <f si="2" t="shared"/>
        <v/>
      </c>
      <c r="J42" s="36" t="str">
        <f si="3" t="shared"/>
        <v/>
      </c>
    </row>
    <row r="43" spans="1:11" x14ac:dyDescent="0.2">
      <c r="I43" s="36" t="str">
        <f si="2" t="shared"/>
        <v/>
      </c>
      <c r="J43" s="36" t="str">
        <f si="3" t="shared"/>
        <v/>
      </c>
    </row>
    <row r="44" spans="1:11" x14ac:dyDescent="0.2">
      <c r="I44" s="36" t="str">
        <f si="2" t="shared"/>
        <v/>
      </c>
      <c r="J44" s="36" t="str">
        <f si="3" t="shared"/>
        <v/>
      </c>
    </row>
    <row r="45" spans="1:11" x14ac:dyDescent="0.2">
      <c r="I45" s="36" t="str">
        <f si="2" t="shared"/>
        <v/>
      </c>
      <c r="J45" s="36" t="str">
        <f si="3" t="shared"/>
        <v/>
      </c>
    </row>
    <row r="46" spans="1:11" x14ac:dyDescent="0.2">
      <c r="I46" s="36" t="str">
        <f si="2" t="shared"/>
        <v/>
      </c>
      <c r="J46" s="36" t="str">
        <f si="3" t="shared"/>
        <v/>
      </c>
    </row>
    <row r="47" spans="1:11" x14ac:dyDescent="0.2">
      <c r="I47" s="36" t="str">
        <f si="2" t="shared"/>
        <v/>
      </c>
      <c r="J47" s="36" t="str">
        <f si="3" t="shared"/>
        <v/>
      </c>
    </row>
    <row r="48" spans="1:11" x14ac:dyDescent="0.2">
      <c r="I48" s="36" t="str">
        <f si="2" t="shared"/>
        <v/>
      </c>
      <c r="J48" s="36" t="str">
        <f si="3" t="shared"/>
        <v/>
      </c>
    </row>
    <row r="49" spans="9:10" x14ac:dyDescent="0.2">
      <c r="I49" s="36" t="str">
        <f si="2" t="shared"/>
        <v/>
      </c>
      <c r="J49" s="36" t="str">
        <f si="3" t="shared"/>
        <v/>
      </c>
    </row>
    <row r="50" spans="9:10" x14ac:dyDescent="0.2">
      <c r="I50" s="36" t="str">
        <f si="2" t="shared"/>
        <v/>
      </c>
      <c r="J50" s="36" t="str">
        <f si="3" t="shared"/>
        <v/>
      </c>
    </row>
    <row r="51" spans="9:10" x14ac:dyDescent="0.2">
      <c r="I51" s="36" t="str">
        <f si="2" t="shared"/>
        <v/>
      </c>
      <c r="J51" s="36" t="str">
        <f si="3" t="shared"/>
        <v/>
      </c>
    </row>
    <row r="52" spans="9:10" x14ac:dyDescent="0.2">
      <c r="I52" s="36" t="str">
        <f si="2" t="shared"/>
        <v/>
      </c>
      <c r="J52" s="36" t="str">
        <f si="3" t="shared"/>
        <v/>
      </c>
    </row>
    <row r="53" spans="9:10" x14ac:dyDescent="0.2">
      <c r="I53" s="36" t="str">
        <f si="2" t="shared"/>
        <v/>
      </c>
      <c r="J53" s="36" t="str">
        <f si="3" t="shared"/>
        <v/>
      </c>
    </row>
    <row r="54" spans="9:10" x14ac:dyDescent="0.2">
      <c r="I54" s="36" t="str">
        <f si="2" t="shared"/>
        <v/>
      </c>
      <c r="J54" s="36" t="str">
        <f si="3" t="shared"/>
        <v/>
      </c>
    </row>
    <row r="55" spans="9:10" x14ac:dyDescent="0.2">
      <c r="I55" s="36" t="str">
        <f si="2" t="shared"/>
        <v/>
      </c>
      <c r="J55" s="36" t="str">
        <f si="3" t="shared"/>
        <v/>
      </c>
    </row>
    <row r="56" spans="9:10" x14ac:dyDescent="0.2">
      <c r="I56" s="36" t="str">
        <f si="2" t="shared"/>
        <v/>
      </c>
      <c r="J56" s="36" t="str">
        <f si="3" t="shared"/>
        <v/>
      </c>
    </row>
    <row r="57" spans="9:10" x14ac:dyDescent="0.2">
      <c r="I57" s="36" t="str">
        <f si="2" t="shared"/>
        <v/>
      </c>
      <c r="J57" s="36" t="str">
        <f si="3" t="shared"/>
        <v/>
      </c>
    </row>
    <row r="58" spans="9:10" x14ac:dyDescent="0.2">
      <c r="I58" s="36" t="str">
        <f si="2" t="shared"/>
        <v/>
      </c>
      <c r="J58" s="36" t="str">
        <f si="3" t="shared"/>
        <v/>
      </c>
    </row>
    <row r="59" spans="9:10" x14ac:dyDescent="0.2">
      <c r="I59" s="36" t="str">
        <f si="2" t="shared"/>
        <v/>
      </c>
      <c r="J59" s="36" t="str">
        <f si="3" t="shared"/>
        <v/>
      </c>
    </row>
    <row r="60" spans="9:10" x14ac:dyDescent="0.2">
      <c r="I60" s="36" t="str">
        <f si="2" t="shared"/>
        <v/>
      </c>
      <c r="J60" s="36" t="str">
        <f si="3" t="shared"/>
        <v/>
      </c>
    </row>
    <row r="61" spans="9:10" x14ac:dyDescent="0.2">
      <c r="I61" s="36" t="str">
        <f si="2" t="shared"/>
        <v/>
      </c>
      <c r="J61" s="36" t="str">
        <f si="3" t="shared"/>
        <v/>
      </c>
    </row>
    <row r="62" spans="9:10" x14ac:dyDescent="0.2">
      <c r="I62" s="36" t="str">
        <f si="2" t="shared"/>
        <v/>
      </c>
      <c r="J62" s="36" t="str">
        <f si="3" t="shared"/>
        <v/>
      </c>
    </row>
    <row r="63" spans="9:10" x14ac:dyDescent="0.2">
      <c r="I63" s="36" t="str">
        <f si="2" t="shared"/>
        <v/>
      </c>
      <c r="J63" s="36" t="str">
        <f si="3" t="shared"/>
        <v/>
      </c>
    </row>
    <row r="64" spans="9:10" x14ac:dyDescent="0.2">
      <c r="I64" s="36" t="str">
        <f si="2" t="shared"/>
        <v/>
      </c>
      <c r="J64" s="36" t="str">
        <f si="3" t="shared"/>
        <v/>
      </c>
    </row>
    <row r="65" spans="9:10" x14ac:dyDescent="0.2">
      <c r="I65" s="36" t="str">
        <f si="2" t="shared"/>
        <v/>
      </c>
      <c r="J65" s="36" t="str">
        <f si="3" t="shared"/>
        <v/>
      </c>
    </row>
    <row r="66" spans="9:10" x14ac:dyDescent="0.2">
      <c r="I66" s="36" t="str">
        <f ref="I66:I97" si="4" t="shared">IF(B66&gt;0,SUM(B66:H66),"")</f>
        <v/>
      </c>
      <c r="J66" s="36" t="str">
        <f ref="J66:J97" si="5" t="shared">IF(D66&gt;0,I66-D66,"")</f>
        <v/>
      </c>
    </row>
    <row r="67" spans="9:10" x14ac:dyDescent="0.2">
      <c r="I67" s="36" t="str">
        <f si="4" t="shared"/>
        <v/>
      </c>
      <c r="J67" s="36" t="str">
        <f si="5" t="shared"/>
        <v/>
      </c>
    </row>
    <row r="68" spans="9:10" x14ac:dyDescent="0.2">
      <c r="I68" s="36" t="str">
        <f si="4" t="shared"/>
        <v/>
      </c>
      <c r="J68" s="36" t="str">
        <f si="5" t="shared"/>
        <v/>
      </c>
    </row>
    <row r="69" spans="9:10" x14ac:dyDescent="0.2">
      <c r="I69" s="36" t="str">
        <f si="4" t="shared"/>
        <v/>
      </c>
      <c r="J69" s="36" t="str">
        <f si="5" t="shared"/>
        <v/>
      </c>
    </row>
    <row r="70" spans="9:10" x14ac:dyDescent="0.2">
      <c r="I70" s="36" t="str">
        <f si="4" t="shared"/>
        <v/>
      </c>
      <c r="J70" s="36" t="str">
        <f si="5" t="shared"/>
        <v/>
      </c>
    </row>
    <row r="71" spans="9:10" x14ac:dyDescent="0.2">
      <c r="I71" s="36" t="str">
        <f si="4" t="shared"/>
        <v/>
      </c>
      <c r="J71" s="36" t="str">
        <f si="5" t="shared"/>
        <v/>
      </c>
    </row>
    <row r="72" spans="9:10" x14ac:dyDescent="0.2">
      <c r="I72" s="36" t="str">
        <f si="4" t="shared"/>
        <v/>
      </c>
      <c r="J72" s="36" t="str">
        <f si="5" t="shared"/>
        <v/>
      </c>
    </row>
    <row r="73" spans="9:10" x14ac:dyDescent="0.2">
      <c r="I73" s="36" t="str">
        <f si="4" t="shared"/>
        <v/>
      </c>
      <c r="J73" s="36" t="str">
        <f si="5" t="shared"/>
        <v/>
      </c>
    </row>
    <row r="74" spans="9:10" x14ac:dyDescent="0.2">
      <c r="I74" s="36" t="str">
        <f si="4" t="shared"/>
        <v/>
      </c>
      <c r="J74" s="36" t="str">
        <f si="5" t="shared"/>
        <v/>
      </c>
    </row>
    <row r="75" spans="9:10" x14ac:dyDescent="0.2">
      <c r="I75" s="36" t="str">
        <f si="4" t="shared"/>
        <v/>
      </c>
      <c r="J75" s="36" t="str">
        <f si="5" t="shared"/>
        <v/>
      </c>
    </row>
    <row r="76" spans="9:10" x14ac:dyDescent="0.2">
      <c r="I76" s="36" t="str">
        <f si="4" t="shared"/>
        <v/>
      </c>
      <c r="J76" s="36" t="str">
        <f si="5" t="shared"/>
        <v/>
      </c>
    </row>
    <row r="77" spans="9:10" x14ac:dyDescent="0.2">
      <c r="I77" s="36" t="str">
        <f si="4" t="shared"/>
        <v/>
      </c>
      <c r="J77" s="36" t="str">
        <f si="5" t="shared"/>
        <v/>
      </c>
    </row>
    <row r="78" spans="9:10" x14ac:dyDescent="0.2">
      <c r="I78" s="36" t="str">
        <f si="4" t="shared"/>
        <v/>
      </c>
      <c r="J78" s="36" t="str">
        <f si="5" t="shared"/>
        <v/>
      </c>
    </row>
    <row r="79" spans="9:10" x14ac:dyDescent="0.2">
      <c r="I79" s="36" t="str">
        <f si="4" t="shared"/>
        <v/>
      </c>
      <c r="J79" s="36" t="str">
        <f si="5" t="shared"/>
        <v/>
      </c>
    </row>
    <row r="80" spans="9:10" x14ac:dyDescent="0.2">
      <c r="I80" s="36" t="str">
        <f si="4" t="shared"/>
        <v/>
      </c>
      <c r="J80" s="36" t="str">
        <f si="5" t="shared"/>
        <v/>
      </c>
    </row>
    <row r="81" spans="9:10" x14ac:dyDescent="0.2">
      <c r="I81" s="36" t="str">
        <f si="4" t="shared"/>
        <v/>
      </c>
      <c r="J81" s="36" t="str">
        <f si="5" t="shared"/>
        <v/>
      </c>
    </row>
    <row r="82" spans="9:10" x14ac:dyDescent="0.2">
      <c r="I82" s="36" t="str">
        <f si="4" t="shared"/>
        <v/>
      </c>
      <c r="J82" s="36" t="str">
        <f si="5" t="shared"/>
        <v/>
      </c>
    </row>
    <row r="83" spans="9:10" x14ac:dyDescent="0.2">
      <c r="I83" s="36" t="str">
        <f si="4" t="shared"/>
        <v/>
      </c>
      <c r="J83" s="36" t="str">
        <f si="5" t="shared"/>
        <v/>
      </c>
    </row>
    <row r="84" spans="9:10" x14ac:dyDescent="0.2">
      <c r="I84" s="36" t="str">
        <f si="4" t="shared"/>
        <v/>
      </c>
      <c r="J84" s="36" t="str">
        <f si="5" t="shared"/>
        <v/>
      </c>
    </row>
    <row r="85" spans="9:10" x14ac:dyDescent="0.2">
      <c r="I85" s="36" t="str">
        <f si="4" t="shared"/>
        <v/>
      </c>
      <c r="J85" s="36" t="str">
        <f si="5" t="shared"/>
        <v/>
      </c>
    </row>
    <row r="86" spans="9:10" x14ac:dyDescent="0.2">
      <c r="I86" s="36" t="str">
        <f si="4" t="shared"/>
        <v/>
      </c>
      <c r="J86" s="36" t="str">
        <f si="5" t="shared"/>
        <v/>
      </c>
    </row>
    <row r="87" spans="9:10" x14ac:dyDescent="0.2">
      <c r="I87" s="36" t="str">
        <f si="4" t="shared"/>
        <v/>
      </c>
      <c r="J87" s="36" t="str">
        <f si="5" t="shared"/>
        <v/>
      </c>
    </row>
    <row r="88" spans="9:10" x14ac:dyDescent="0.2">
      <c r="I88" s="36" t="str">
        <f si="4" t="shared"/>
        <v/>
      </c>
      <c r="J88" s="36" t="str">
        <f si="5" t="shared"/>
        <v/>
      </c>
    </row>
    <row r="89" spans="9:10" x14ac:dyDescent="0.2">
      <c r="I89" s="36" t="str">
        <f si="4" t="shared"/>
        <v/>
      </c>
      <c r="J89" s="36" t="str">
        <f si="5" t="shared"/>
        <v/>
      </c>
    </row>
    <row r="90" spans="9:10" x14ac:dyDescent="0.2">
      <c r="I90" s="36" t="str">
        <f si="4" t="shared"/>
        <v/>
      </c>
      <c r="J90" s="36" t="str">
        <f si="5" t="shared"/>
        <v/>
      </c>
    </row>
    <row r="91" spans="9:10" x14ac:dyDescent="0.2">
      <c r="I91" s="36" t="str">
        <f si="4" t="shared"/>
        <v/>
      </c>
      <c r="J91" s="36" t="str">
        <f si="5" t="shared"/>
        <v/>
      </c>
    </row>
    <row r="92" spans="9:10" x14ac:dyDescent="0.2">
      <c r="I92" s="36" t="str">
        <f si="4" t="shared"/>
        <v/>
      </c>
      <c r="J92" s="36" t="str">
        <f si="5" t="shared"/>
        <v/>
      </c>
    </row>
    <row r="93" spans="9:10" x14ac:dyDescent="0.2">
      <c r="I93" s="36" t="str">
        <f si="4" t="shared"/>
        <v/>
      </c>
      <c r="J93" s="36" t="str">
        <f si="5" t="shared"/>
        <v/>
      </c>
    </row>
    <row r="94" spans="9:10" x14ac:dyDescent="0.2">
      <c r="I94" s="36" t="str">
        <f si="4" t="shared"/>
        <v/>
      </c>
      <c r="J94" s="36" t="str">
        <f si="5" t="shared"/>
        <v/>
      </c>
    </row>
    <row r="95" spans="9:10" x14ac:dyDescent="0.2">
      <c r="I95" s="36" t="str">
        <f si="4" t="shared"/>
        <v/>
      </c>
      <c r="J95" s="36" t="str">
        <f si="5" t="shared"/>
        <v/>
      </c>
    </row>
    <row r="96" spans="9:10" x14ac:dyDescent="0.2">
      <c r="I96" s="36" t="str">
        <f si="4" t="shared"/>
        <v/>
      </c>
      <c r="J96" s="36" t="str">
        <f si="5" t="shared"/>
        <v/>
      </c>
    </row>
    <row r="97" spans="9:10" x14ac:dyDescent="0.2">
      <c r="I97" s="36" t="str">
        <f si="4" t="shared"/>
        <v/>
      </c>
      <c r="J97" s="36" t="str">
        <f si="5" t="shared"/>
        <v/>
      </c>
    </row>
    <row r="98" spans="9:10" x14ac:dyDescent="0.2">
      <c r="I98" s="36" t="str">
        <f ref="I98:I99" si="6" t="shared">IF(B98&gt;0,SUM(B98:H98),"")</f>
        <v/>
      </c>
      <c r="J98" s="36" t="str">
        <f ref="J98:J100" si="7" t="shared">IF(D98&gt;0,I98-D98,"")</f>
        <v/>
      </c>
    </row>
    <row r="99" spans="9:10" x14ac:dyDescent="0.2">
      <c r="I99" s="36" t="str">
        <f si="6" t="shared"/>
        <v/>
      </c>
      <c r="J99" s="36" t="str">
        <f si="7" t="shared"/>
        <v/>
      </c>
    </row>
    <row r="100" spans="9:10" x14ac:dyDescent="0.2">
      <c r="J100" s="36" t="str">
        <f si="7" t="shared"/>
        <v/>
      </c>
    </row>
  </sheetData>
  <mergeCells count="3">
    <mergeCell ref="L19:Q19"/>
    <mergeCell ref="L22:Q22"/>
    <mergeCell ref="L24:Q24"/>
  </mergeCells>
  <pageMargins bottom="0.75" footer="0.3" header="0.3" left="0.7" right="0.7" top="0.75"/>
  <pageSetup orientation="portrait" r:id="rId1"/>
  <ignoredErrors>
    <ignoredError formulaRange="1" sqref="I2:I33"/>
  </ignoredErrors>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J5"/>
  <sheetViews>
    <sheetView workbookViewId="0"/>
  </sheetViews>
  <sheetFormatPr defaultColWidth="9" defaultRowHeight="12" x14ac:dyDescent="0.2"/>
  <cols>
    <col min="1" max="1" bestFit="true" customWidth="true" style="27" width="34.28515625" collapsed="false"/>
    <col min="2" max="2" bestFit="true" customWidth="true" style="27" width="58.85546875" collapsed="false"/>
    <col min="3" max="4" style="27" width="9.0" collapsed="false"/>
    <col min="5" max="5" customWidth="true" style="27" width="35.5703125" collapsed="false"/>
    <col min="6" max="8" style="27" width="9.0" collapsed="false"/>
    <col min="9" max="9" customWidth="true" hidden="true" style="27" width="0.0" collapsed="false"/>
    <col min="10" max="16384" style="27" width="9.0" collapsed="false"/>
  </cols>
  <sheetData>
    <row r="1" spans="1:9" x14ac:dyDescent="0.2">
      <c r="A1" s="27" t="s">
        <v>22</v>
      </c>
      <c r="B1" s="17"/>
      <c r="I1" s="27" t="s">
        <v>23</v>
      </c>
    </row>
    <row r="2" spans="1:9" x14ac:dyDescent="0.2">
      <c r="A2" s="27" t="s">
        <v>24</v>
      </c>
      <c r="B2" s="17"/>
      <c r="I2" s="27" t="s">
        <v>25</v>
      </c>
    </row>
    <row r="3" spans="1:9" x14ac:dyDescent="0.2">
      <c r="A3" s="27" t="s">
        <v>26</v>
      </c>
      <c r="B3" s="27" t="s">
        <v>23</v>
      </c>
      <c r="I3" s="27" t="s">
        <v>27</v>
      </c>
    </row>
    <row r="4" spans="1:9" x14ac:dyDescent="0.2">
      <c r="A4" s="27" t="s">
        <v>28</v>
      </c>
      <c r="B4" s="29"/>
      <c r="I4" s="27" t="s">
        <v>29</v>
      </c>
    </row>
    <row r="5" spans="1:9" x14ac:dyDescent="0.2">
      <c r="E5" s="17"/>
    </row>
  </sheetData>
  <dataValidations count="1">
    <dataValidation allowBlank="1" showErrorMessage="1" showInputMessage="1" sqref="B3" type="list">
      <formula1>$I$1:$I$4</formula1>
    </dataValidation>
  </dataValidations>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2</vt:i4>
      </vt:variant>
    </vt:vector>
  </HeadingPairs>
  <TitlesOfParts>
    <vt:vector baseType="lpstr" size="5">
      <vt:lpstr>Factbook</vt:lpstr>
      <vt:lpstr>Data</vt:lpstr>
      <vt:lpstr>Notes</vt:lpstr>
      <vt:lpstr>Memo_Note</vt:lpstr>
      <vt:lpstr>Factbook!Print_Area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2007-01-12T15:48:13Z</dcterms:created>
  <dc:creator>David L. Hinman</dc:creator>
  <dc:description>This is a template for the FactBook program.</dc:description>
  <cp:lastModifiedBy>Book, Laura [LEGIS]</cp:lastModifiedBy>
  <cp:lastPrinted>2018-07-30T16:11:43Z</cp:lastPrinted>
  <dcterms:modified xsi:type="dcterms:W3CDTF">2018-11-20T21:04:33Z</dcterms:modified>
  <dc:subject>FactBook Bar Chart</dc:subject>
  <dc:title>Bar Chart Template</dc:title>
</cp:coreProperties>
</file>