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570" windowWidth="8355" xWindow="240" yWindow="12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Factbook!$A$1:$N$55</definedName>
  </definedNames>
  <calcPr calcId="162913"/>
</workbook>
</file>

<file path=xl/calcChain.xml><?xml version="1.0" encoding="utf-8"?>
<calcChain xmlns="http://schemas.openxmlformats.org/spreadsheetml/2006/main">
  <c i="2" l="1" r="G25"/>
  <c i="2" l="1" r="G24"/>
  <c i="2" l="1" r="G5"/>
  <c i="2" r="G6"/>
  <c i="2" r="G7"/>
  <c i="2" r="G8"/>
  <c i="2" r="G9"/>
  <c i="2" r="G10"/>
  <c i="2" r="G11"/>
  <c i="2" r="G12"/>
  <c i="2" r="G13"/>
  <c i="2" r="G14"/>
  <c i="2" r="G15"/>
  <c i="2" r="G16"/>
  <c i="2" r="G17"/>
  <c i="2" r="G18"/>
  <c i="2" r="G19"/>
  <c i="2" r="G20"/>
  <c i="2" r="G21"/>
  <c i="2" r="G22"/>
  <c i="2" r="G23"/>
  <c i="2" r="G4"/>
  <c i="1" l="1" r="A38"/>
  <c i="1" r="I38" s="1"/>
  <c i="1" r="A37"/>
  <c i="1" r="G37" s="1"/>
  <c i="1" r="A36"/>
  <c i="1" r="G36" s="1"/>
  <c i="1" r="A35"/>
  <c i="1" r="I35" s="1"/>
  <c i="1" r="A34"/>
  <c i="1" r="I34" s="1"/>
  <c i="1" r="A33"/>
  <c i="1" r="G33" s="1"/>
  <c i="1" r="A32"/>
  <c i="1" r="G32" s="1"/>
  <c i="1" r="A31"/>
  <c i="1" r="I31" s="1"/>
  <c i="1" r="A30"/>
  <c i="1" r="I30" s="1"/>
  <c i="1" r="A29"/>
  <c i="1" r="I29" s="1"/>
  <c i="1" l="1" r="C29"/>
  <c i="1" r="C35"/>
  <c i="1" r="C31"/>
  <c i="1" r="E37"/>
  <c i="1" r="E33"/>
  <c i="1" r="G29"/>
  <c i="1" r="G35"/>
  <c i="1" r="G31"/>
  <c i="1" r="I37"/>
  <c i="1" r="I33"/>
  <c i="1" r="C38"/>
  <c i="1" r="C34"/>
  <c i="1" r="C30"/>
  <c i="1" r="E36"/>
  <c i="1" r="E32"/>
  <c i="1" r="G38"/>
  <c i="1" r="G34"/>
  <c i="1" r="G30"/>
  <c i="1" r="I36"/>
  <c i="1" r="I32"/>
  <c i="1" r="C37"/>
  <c i="1" r="C33"/>
  <c i="1" r="E29"/>
  <c i="1" r="E35"/>
  <c i="1" r="E31"/>
  <c i="1" r="C36"/>
  <c i="1" r="C32"/>
  <c i="1" r="E38"/>
  <c i="1" r="E34"/>
  <c i="1" r="E30"/>
</calcChain>
</file>

<file path=xl/sharedStrings.xml><?xml version="1.0" encoding="utf-8"?>
<sst xmlns="http://schemas.openxmlformats.org/spreadsheetml/2006/main" count="41" uniqueCount="29">
  <si>
    <t>Fiscal</t>
  </si>
  <si>
    <t>Snowmobile</t>
  </si>
  <si>
    <t>Boat</t>
  </si>
  <si>
    <t>Park</t>
  </si>
  <si>
    <t>ATV</t>
  </si>
  <si>
    <t xml:space="preserve">   Year   </t>
  </si>
  <si>
    <t xml:space="preserve">     User Fee     </t>
  </si>
  <si>
    <t xml:space="preserve">    Fund     </t>
  </si>
  <si>
    <t>NA</t>
  </si>
  <si>
    <t xml:space="preserve">       </t>
  </si>
  <si>
    <t>ATV = All-Terrain Vehicle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</si>
  <si>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</si>
  <si>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</si>
  <si>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</si>
  <si>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</si>
  <si>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</si>
  <si>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</si>
  <si>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</si>
  <si>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</si>
  <si>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</si>
  <si>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ParkUserFee</t>
  </si>
  <si>
    <t xml:space="preserve">Boat Fund </t>
  </si>
  <si>
    <t xml:space="preserve"> </t>
  </si>
  <si>
    <t>Department of Natural Resources Iowa Fee Revenue</t>
  </si>
  <si>
    <t>Snowmobile Fund</t>
  </si>
  <si>
    <t>ATV Fund</t>
  </si>
  <si>
    <t>Note:   Boat registrations are renewed every three years, and snowmobile and ATV registrations are renewed annually.</t>
  </si>
  <si>
    <t>Fund</t>
  </si>
  <si>
    <t>Registration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</si>
</sst>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#,##0\ ;\(#,##0\)"/>
    <numFmt numFmtId="165" formatCode="&quot;$&quot;* #,##0;\(&quot;$&quot;#,##0\)"/>
  </numFmts>
  <fonts count="7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57">
    <xf borderId="0" fillId="0" fontId="0" numFmtId="0" xfId="0"/>
    <xf applyFont="1" borderId="0" fillId="0" fontId="2" numFmtId="0" xfId="0"/>
    <xf applyAlignment="1" applyFont="1" applyNumberFormat="1" borderId="0" fillId="0" fontId="3" numFmtId="1" xfId="0">
      <alignment horizontal="centerContinuous"/>
    </xf>
    <xf applyAlignment="1" applyFont="1" applyNumberFormat="1" borderId="0" fillId="0" fontId="2" numFmtId="1" xfId="0">
      <alignment horizontal="centerContinuous"/>
    </xf>
    <xf applyFont="1" applyNumberFormat="1" borderId="0" fillId="0" fontId="2" numFmtId="1" xfId="0"/>
    <xf applyAlignment="1" applyBorder="1" applyFill="1" applyFont="1" applyNumberFormat="1" applyProtection="1" borderId="0" fillId="0" fontId="2" numFmtId="1" xfId="0">
      <alignment horizontal="center"/>
      <protection locked="0"/>
    </xf>
    <xf applyBorder="1" applyFill="1" applyFont="1" applyNumberFormat="1" applyProtection="1" borderId="0" fillId="0" fontId="2" numFmtId="3" xfId="0">
      <protection locked="0"/>
    </xf>
    <xf applyFont="1" applyNumberFormat="1" borderId="0" fillId="0" fontId="2" numFmtId="5" xfId="0"/>
    <xf applyAlignment="1" applyFont="1" applyNumberFormat="1" borderId="0" fillId="0" fontId="2" numFmtId="1" xfId="0">
      <alignment horizontal="left"/>
    </xf>
    <xf applyAlignment="1" applyFont="1" applyNumberFormat="1" borderId="0" fillId="0" fontId="2" numFmtId="1" xfId="0">
      <alignment vertical="top"/>
    </xf>
    <xf applyAlignment="1" applyFont="1" borderId="0" fillId="0" fontId="2" numFmtId="0" xfId="0">
      <alignment vertical="top"/>
    </xf>
    <xf applyBorder="1" borderId="1" fillId="0" fontId="0" numFmtId="0" xfId="0"/>
    <xf applyAlignment="1" applyFont="1" borderId="0" fillId="0" fontId="1" numFmtId="0" xfId="0">
      <alignment vertical="center"/>
    </xf>
    <xf applyFont="1" borderId="0" fillId="0" fontId="5" numFmtId="0" xfId="0"/>
    <xf applyAlignment="1" applyBorder="1" applyFill="1" borderId="0" fillId="0" fontId="0" numFmtId="0" xfId="0"/>
    <xf applyBorder="1" borderId="0" fillId="0" fontId="0" numFmtId="0" xfId="0"/>
    <xf applyBorder="1" applyFont="1" applyNumberFormat="1" borderId="0" fillId="0" fontId="2" numFmtId="1" xfId="0"/>
    <xf applyBorder="1" applyFont="1" applyNumberFormat="1" borderId="0" fillId="0" fontId="2" numFmtId="5" xfId="0"/>
    <xf applyFont="1" applyNumberFormat="1" borderId="0" fillId="0" fontId="2" numFmtId="10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ill="1" applyFont="1" applyNumberFormat="1" applyProtection="1" borderId="0" fillId="0" fontId="2" numFmtId="1" xfId="0">
      <alignment horizontal="right"/>
      <protection locked="0"/>
    </xf>
    <xf applyAlignment="1" applyBorder="1" applyFill="1" applyFont="1" applyNumberFormat="1" applyProtection="1" borderId="0" fillId="0" fontId="2" numFmtId="3" xfId="0">
      <alignment horizontal="right"/>
      <protection locked="0"/>
    </xf>
    <xf applyAlignment="1" applyBorder="1" applyFont="1" applyNumberFormat="1" applyProtection="1" borderId="0" fillId="0" fontId="2" numFmtId="3" xfId="0">
      <alignment horizontal="right"/>
      <protection locked="0"/>
    </xf>
    <xf applyAlignment="1" applyBorder="1" applyFont="1" applyNumberFormat="1" borderId="0" fillId="0" fontId="2" numFmtId="3" xfId="0">
      <alignment horizontal="right"/>
    </xf>
    <xf applyAlignment="1" applyFont="1" applyNumberFormat="1" applyProtection="1" borderId="0" fillId="0" fontId="2" numFmtId="1" xfId="0">
      <alignment horizontal="center" vertical="top"/>
      <protection hidden="1"/>
    </xf>
    <xf applyAlignment="1" applyFont="1" applyProtection="1" borderId="0" fillId="0" fontId="2" numFmtId="0" xfId="0">
      <alignment horizontal="center" vertical="top"/>
      <protection hidden="1"/>
    </xf>
    <xf applyAlignment="1" applyBorder="1" applyFont="1" applyNumberFormat="1" applyProtection="1" borderId="2" fillId="0" fontId="2" numFmtId="1" xfId="0">
      <alignment horizontal="center" vertical="top"/>
      <protection hidden="1"/>
    </xf>
    <xf applyAlignment="1" applyFont="1" applyNumberFormat="1" applyProtection="1" borderId="0" fillId="0" fontId="4" numFmtId="1" xfId="0">
      <alignment horizontal="center" vertical="top"/>
      <protection hidden="1"/>
    </xf>
    <xf applyAlignment="1" applyBorder="1" applyFill="1" applyFont="1" applyNumberFormat="1" applyProtection="1" borderId="0" fillId="0" fontId="2" numFmtId="1" xfId="0">
      <alignment horizontal="center"/>
      <protection hidden="1"/>
    </xf>
    <xf applyAlignment="1" applyBorder="1" applyFill="1" applyFont="1" applyProtection="1" borderId="0" fillId="0" fontId="2" numFmtId="0" xfId="0">
      <alignment horizontal="center"/>
      <protection hidden="1"/>
    </xf>
    <xf applyBorder="1" applyFill="1" applyFont="1" applyNumberFormat="1" applyProtection="1" borderId="0" fillId="0" fontId="2" numFmtId="165" xfId="0">
      <protection hidden="1"/>
    </xf>
    <xf applyBorder="1" applyFill="1" applyFont="1" applyNumberFormat="1" applyProtection="1" borderId="0" fillId="0" fontId="2" numFmtId="164" xfId="0">
      <protection hidden="1"/>
    </xf>
    <xf applyAlignment="1" applyBorder="1" applyFill="1" applyFont="1" applyNumberFormat="1" applyProtection="1" borderId="0" fillId="0" fontId="2" numFmtId="164" xfId="0">
      <alignment horizontal="right"/>
      <protection hidden="1"/>
    </xf>
    <xf applyBorder="1" applyFill="1" applyFont="1" applyNumberFormat="1" applyProtection="1" borderId="0" fillId="0" fontId="2" numFmtId="3" xfId="0">
      <protection hidden="1"/>
    </xf>
    <xf applyAlignment="1" applyBorder="1" applyFill="1" applyFont="1" applyNumberFormat="1" applyProtection="1" borderId="3" fillId="0" fontId="2" numFmtId="1" xfId="0">
      <alignment horizontal="center"/>
      <protection hidden="1"/>
    </xf>
    <xf applyAlignment="1" applyBorder="1" applyFill="1" applyFont="1" applyProtection="1" borderId="3" fillId="0" fontId="2" numFmtId="0" xfId="0">
      <alignment horizontal="center"/>
      <protection hidden="1"/>
    </xf>
    <xf applyBorder="1" applyFill="1" applyFont="1" applyNumberFormat="1" applyProtection="1" borderId="3" fillId="0" fontId="2" numFmtId="3" xfId="0">
      <protection hidden="1"/>
    </xf>
    <xf applyAlignment="1" applyBorder="1" applyFill="1" applyFont="1" applyNumberFormat="1" applyProtection="1" borderId="3" fillId="0" fontId="2" numFmtId="3" xfId="0">
      <alignment horizontal="right"/>
      <protection hidden="1"/>
    </xf>
    <xf applyBorder="1" applyFont="1" applyNumberFormat="1" applyProtection="1" borderId="0" fillId="0" fontId="2" numFmtId="1" xfId="0">
      <protection hidden="1"/>
    </xf>
    <xf applyBorder="1" applyFont="1" applyNumberFormat="1" applyProtection="1" borderId="0" fillId="0" fontId="2" numFmtId="3" xfId="0">
      <protection hidden="1"/>
    </xf>
    <xf applyBorder="1" applyFont="1" applyNumberFormat="1" applyProtection="1" borderId="3" fillId="0" fontId="2" numFmtId="1" xfId="0">
      <protection hidden="1"/>
    </xf>
    <xf applyBorder="1" applyFont="1" applyNumberFormat="1" applyProtection="1" borderId="3" fillId="0" fontId="2" numFmtId="3" xfId="0">
      <protection hidden="1"/>
    </xf>
    <xf applyAlignment="1" applyBorder="1" applyFont="1" applyNumberFormat="1" borderId="0" fillId="0" fontId="2" numFmtId="1" xfId="0">
      <alignment horizontal="left" vertical="top"/>
    </xf>
    <xf applyAlignment="1" applyBorder="1" applyFont="1" applyNumberFormat="1" borderId="0" fillId="0" fontId="2" numFmtId="3" xfId="0">
      <alignment horizontal="left" vertical="top"/>
    </xf>
    <xf applyAlignment="1" applyBorder="1" applyFont="1" borderId="0" fillId="0" fontId="2" numFmtId="0" xfId="0">
      <alignment horizontal="left" vertical="top"/>
    </xf>
    <xf applyBorder="1" applyFont="1" borderId="0" fillId="0" fontId="2" numFmtId="0" xfId="0"/>
    <xf applyAlignment="1" applyBorder="1" borderId="0" fillId="0" fontId="0" numFmtId="0" xfId="0">
      <alignment horizontal="right"/>
    </xf>
    <xf applyAlignment="1" applyBorder="1" applyNumberFormat="1" borderId="0" fillId="0" fontId="0" numFmtId="3" xfId="0">
      <alignment horizontal="right"/>
    </xf>
    <xf applyAlignment="1" applyFont="1" applyNumberFormat="1" borderId="0" fillId="0" fontId="0" numFmtId="1" xfId="0">
      <alignment vertical="top"/>
    </xf>
    <xf applyBorder="1" applyFont="1" applyNumberFormat="1" borderId="0" fillId="0" fontId="2" numFmtId="3" xfId="0"/>
    <xf applyAlignment="1" applyBorder="1" applyFont="1" applyNumberFormat="1" borderId="0" fillId="0" fontId="0" numFmtId="3" xfId="0">
      <alignment horizontal="left" vertical="top"/>
    </xf>
    <xf applyAlignment="1" applyBorder="1" applyFont="1" applyNumberFormat="1" applyProtection="1" borderId="2" fillId="0" fontId="0" numFmtId="1" xfId="0">
      <alignment horizontal="center" vertical="top"/>
      <protection hidden="1"/>
    </xf>
    <xf applyAlignment="1" applyBorder="1" applyFill="1" borderId="0" fillId="0" fontId="0" numFmtId="0" xfId="0"/>
    <xf applyAlignment="1" applyFont="1" borderId="0" fillId="0" fontId="0" numFmtId="0" xfId="0">
      <alignment horizontal="left" indent="5"/>
    </xf>
    <xf applyAlignment="1" applyFont="1" applyNumberFormat="1" borderId="0" fillId="0" fontId="1" numFmtId="1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1873353343884"/>
          <c:y val="3.7606837606837605E-2"/>
          <c:w val="0.86949935697389946"/>
          <c:h val="0.8872478632478632"/>
        </c:manualLayout>
      </c:layout>
      <c:lineChart>
        <c:grouping val="standard"/>
        <c:varyColors val="0"/>
        <c:ser>
          <c:idx val="1"/>
          <c:order val="0"/>
          <c:tx>
            <c:v>Boat Registration 3-Year Avg.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Data!$A$15:$A$24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Data!$G$15:$G$24</c:f>
              <c:numCache>
                <c:formatCode>#,##0</c:formatCode>
                <c:ptCount val="10"/>
                <c:pt idx="0">
                  <c:v>7024085</c:v>
                </c:pt>
                <c:pt idx="1">
                  <c:v>7427965</c:v>
                </c:pt>
                <c:pt idx="2">
                  <c:v>7433228</c:v>
                </c:pt>
                <c:pt idx="3">
                  <c:v>7340282</c:v>
                </c:pt>
                <c:pt idx="4">
                  <c:v>7423490</c:v>
                </c:pt>
                <c:pt idx="5">
                  <c:v>7508865</c:v>
                </c:pt>
                <c:pt idx="6">
                  <c:v>7869784</c:v>
                </c:pt>
                <c:pt idx="7">
                  <c:v>8312503</c:v>
                </c:pt>
                <c:pt idx="8">
                  <c:v>8373064.2000000002</c:v>
                </c:pt>
                <c:pt idx="9">
                  <c:v>8716647.1999999993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3-466F-9946-DB991C6D8BEF}"/>
            </c:ext>
          </c:extLst>
        </c:ser>
        <c:ser>
          <c:idx val="0"/>
          <c:order val="1"/>
          <c:tx>
            <c:strRef>
              <c:f>Data!$B$1</c:f>
              <c:strCache>
                <c:ptCount val="1"/>
                <c:pt idx="0">
                  <c:v>Snowmobile Fund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Data!$A$15:$A$24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Data!$B$15:$B$24</c:f>
              <c:numCache>
                <c:formatCode>#,##0</c:formatCode>
                <c:ptCount val="10"/>
                <c:pt idx="0">
                  <c:v>483912</c:v>
                </c:pt>
                <c:pt idx="1">
                  <c:v>599695</c:v>
                </c:pt>
                <c:pt idx="2">
                  <c:v>524128</c:v>
                </c:pt>
                <c:pt idx="3">
                  <c:v>592625</c:v>
                </c:pt>
                <c:pt idx="4">
                  <c:v>638611</c:v>
                </c:pt>
                <c:pt idx="5">
                  <c:v>483054</c:v>
                </c:pt>
                <c:pt idx="6">
                  <c:v>838722</c:v>
                </c:pt>
                <c:pt idx="7">
                  <c:v>819033</c:v>
                </c:pt>
                <c:pt idx="8">
                  <c:v>782977</c:v>
                </c:pt>
                <c:pt idx="9">
                  <c:v>781187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3-466F-9946-DB991C6D8BEF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ATV Fund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Data!$A$15:$A$24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Data!$E$15:$E$24</c:f>
              <c:numCache>
                <c:formatCode>#,##0</c:formatCode>
                <c:ptCount val="10"/>
                <c:pt idx="0">
                  <c:v>898196</c:v>
                </c:pt>
                <c:pt idx="1">
                  <c:v>910800</c:v>
                </c:pt>
                <c:pt idx="2">
                  <c:v>779007</c:v>
                </c:pt>
                <c:pt idx="3">
                  <c:v>771407</c:v>
                </c:pt>
                <c:pt idx="4">
                  <c:v>734457</c:v>
                </c:pt>
                <c:pt idx="5">
                  <c:v>607142</c:v>
                </c:pt>
                <c:pt idx="6">
                  <c:v>658776</c:v>
                </c:pt>
                <c:pt idx="7">
                  <c:v>696821</c:v>
                </c:pt>
                <c:pt idx="8">
                  <c:v>924401</c:v>
                </c:pt>
                <c:pt idx="9">
                  <c:v>1053443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3-466F-9946-DB991C6D8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189760"/>
        <c:axId val="257191296"/>
      </c:lineChart>
      <c:catAx>
        <c:axId val="257189760"/>
        <c:scaling>
          <c:orientation val="minMax"/>
        </c:scaling>
        <c:delete val="0"/>
        <c:axPos val="b"/>
        <c:numFmt formatCode="&quot;FY &quot;###0" sourceLinked="0"/>
        <c:majorTickMark val="none"/>
        <c:minorTickMark val="none"/>
        <c:tickLblPos val="nextTo"/>
        <c:crossAx val="257191296"/>
        <c:crosses val="autoZero"/>
        <c:auto val="1"/>
        <c:lblAlgn val="ctr"/>
        <c:lblOffset val="100"/>
        <c:noMultiLvlLbl val="0"/>
      </c:catAx>
      <c:valAx>
        <c:axId val="257191296"/>
        <c:scaling>
          <c:orientation val="minMax"/>
          <c:max val="10000000"/>
        </c:scaling>
        <c:delete val="0"/>
        <c:axPos val="l"/>
        <c:numFmt formatCode="[=10]&quot;$&quot;#.0;0.0" sourceLinked="0"/>
        <c:majorTickMark val="out"/>
        <c:minorTickMark val="none"/>
        <c:tickLblPos val="nextTo"/>
        <c:crossAx val="257189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057297527193839E-2"/>
                <c:y val="2.0473517733360265E-2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</c:plotArea>
    <c:legend>
      <c:legendPos val="l"/>
      <c:layout>
        <c:manualLayout>
          <c:xMode val="edge"/>
          <c:yMode val="edge"/>
          <c:x val="0.11069182389937107"/>
          <c:y val="3.4184534053467608E-2"/>
          <c:w val="0.32269257047699212"/>
          <c:h val="0.1842844922726973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47625</xdr:colOff>
      <xdr:row>1</xdr:row>
      <xdr:rowOff>0</xdr:rowOff>
    </xdr:from>
    <xdr:to>
      <xdr:col>13</xdr:col>
      <xdr:colOff>1266824</xdr:colOff>
      <xdr:row>25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50"/>
  <sheetViews>
    <sheetView showGridLines="0" tabSelected="1" topLeftCell="A25" view="pageLayout" workbookViewId="0" zoomScaleNormal="100">
      <selection activeCell="I51" sqref="I51"/>
    </sheetView>
  </sheetViews>
  <sheetFormatPr defaultRowHeight="12" x14ac:dyDescent="0.2"/>
  <cols>
    <col min="1" max="1" customWidth="true" width="10.0" collapsed="false"/>
    <col min="2" max="2" customWidth="true" width="1.7109375" collapsed="false"/>
    <col min="3" max="3" customWidth="true" width="12.7109375" collapsed="false"/>
    <col min="4" max="4" customWidth="true" width="1.7109375" collapsed="false"/>
    <col min="5" max="5" bestFit="true" customWidth="true" width="15.85546875" collapsed="false"/>
    <col min="6" max="6" customWidth="true" width="1.7109375" collapsed="false"/>
    <col min="7" max="7" customWidth="true" hidden="true" width="12.0" collapsed="false"/>
    <col min="8" max="8" customWidth="true" hidden="true" width="5.5703125" collapsed="false"/>
    <col min="9" max="9" customWidth="true" width="12.140625" collapsed="false"/>
    <col min="10" max="10" customWidth="true" width="1.7109375" collapsed="false"/>
    <col min="13" max="13" customWidth="true" width="8.0" collapsed="false"/>
    <col min="14" max="14" customWidth="true" width="20.0" collapsed="false"/>
  </cols>
  <sheetData>
    <row customFormat="1" ht="18" r="1" s="12" spans="1:12" x14ac:dyDescent="0.2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customFormat="1" customHeight="1" ht="12" r="2" s="1" spans="1:12" x14ac:dyDescent="0.2">
      <c r="A2" s="2"/>
      <c r="B2" s="3"/>
      <c r="C2" s="3"/>
      <c r="D2" s="3"/>
      <c r="E2" s="3"/>
      <c r="F2" s="3"/>
      <c r="G2" s="3"/>
      <c r="H2" s="3"/>
      <c r="I2" s="3"/>
      <c r="J2" s="4"/>
    </row>
    <row customFormat="1" customHeight="1" ht="12" r="3" s="1" spans="1:12" x14ac:dyDescent="0.2">
      <c r="A3" s="2"/>
      <c r="B3" s="3"/>
      <c r="C3" s="3"/>
      <c r="D3" s="3"/>
      <c r="E3" s="3"/>
      <c r="F3" s="3"/>
      <c r="G3" s="3"/>
      <c r="H3" s="3"/>
      <c r="I3" s="3"/>
      <c r="J3" s="4"/>
    </row>
    <row customFormat="1" customHeight="1" ht="12" r="4" s="1" spans="1:12" x14ac:dyDescent="0.2">
      <c r="A4" s="2"/>
      <c r="B4" s="3"/>
      <c r="C4" s="3"/>
      <c r="D4" s="3"/>
      <c r="E4" s="3"/>
      <c r="F4" s="3"/>
      <c r="G4" s="3"/>
      <c r="H4" s="3"/>
      <c r="I4" s="3"/>
      <c r="J4" s="4"/>
    </row>
    <row customFormat="1" customHeight="1" ht="12" r="5" s="1" spans="1:12" x14ac:dyDescent="0.2">
      <c r="A5" s="2"/>
      <c r="B5" s="3"/>
      <c r="C5" s="3"/>
      <c r="D5" s="3"/>
      <c r="E5" s="3"/>
      <c r="F5" s="3"/>
      <c r="G5" s="3"/>
      <c r="H5" s="3"/>
      <c r="I5" s="3"/>
      <c r="J5" s="4"/>
    </row>
    <row customFormat="1" customHeight="1" ht="12" r="6" s="1" spans="1:12" x14ac:dyDescent="0.2">
      <c r="A6" s="2"/>
      <c r="B6" s="3"/>
      <c r="C6" s="3"/>
      <c r="D6" s="3"/>
      <c r="E6" s="3"/>
      <c r="F6" s="3"/>
      <c r="G6" s="3"/>
      <c r="H6" s="3"/>
      <c r="I6" s="3"/>
      <c r="J6" s="4"/>
    </row>
    <row customFormat="1" customHeight="1" ht="12" r="7" s="1" spans="1:12" x14ac:dyDescent="0.2">
      <c r="A7" s="2"/>
      <c r="B7" s="3"/>
      <c r="C7" s="3"/>
      <c r="D7" s="3"/>
      <c r="E7" s="3"/>
      <c r="F7" s="3"/>
      <c r="G7" s="3"/>
      <c r="H7" s="3"/>
      <c r="I7" s="3"/>
      <c r="J7" s="4"/>
    </row>
    <row customFormat="1" customHeight="1" ht="12" r="8" s="1" spans="1:12" x14ac:dyDescent="0.2">
      <c r="A8" s="2"/>
      <c r="B8" s="3"/>
      <c r="C8" s="3"/>
      <c r="D8" s="3"/>
      <c r="E8" s="3"/>
      <c r="F8" s="3"/>
      <c r="G8" s="3"/>
      <c r="H8" s="3"/>
      <c r="I8" s="3"/>
      <c r="J8" s="4"/>
    </row>
    <row customFormat="1" customHeight="1" ht="12" r="9" s="1" spans="1:12" x14ac:dyDescent="0.2">
      <c r="A9" s="2"/>
      <c r="B9" s="3"/>
      <c r="C9" s="3"/>
      <c r="D9" s="3"/>
      <c r="E9" s="3"/>
      <c r="F9" s="3"/>
      <c r="G9" s="3"/>
      <c r="H9" s="3"/>
      <c r="I9" s="3"/>
      <c r="J9" s="4"/>
    </row>
    <row customFormat="1" customHeight="1" ht="12" r="10" s="1" spans="1:12" x14ac:dyDescent="0.2">
      <c r="A10" s="2"/>
      <c r="B10" s="3"/>
      <c r="C10" s="3"/>
      <c r="D10" s="3"/>
      <c r="E10" s="3"/>
      <c r="F10" s="3"/>
      <c r="G10" s="3"/>
      <c r="H10" s="3"/>
      <c r="I10" s="3"/>
      <c r="J10" s="4"/>
    </row>
    <row customFormat="1" customHeight="1" ht="12" r="11" s="1" spans="1:12" x14ac:dyDescent="0.2">
      <c r="A11" s="2"/>
      <c r="B11" s="3"/>
      <c r="C11" s="3"/>
      <c r="D11" s="3"/>
      <c r="E11" s="3"/>
      <c r="F11" s="3"/>
      <c r="G11" s="3"/>
      <c r="H11" s="3"/>
      <c r="I11" s="3"/>
      <c r="J11" s="4"/>
    </row>
    <row customFormat="1" customHeight="1" ht="12" r="12" s="1" spans="1:12" x14ac:dyDescent="0.2">
      <c r="A12" s="2"/>
      <c r="B12" s="3"/>
      <c r="C12" s="3"/>
      <c r="D12" s="3"/>
      <c r="E12" s="3"/>
      <c r="F12" s="3"/>
      <c r="G12" s="3"/>
      <c r="H12" s="3"/>
      <c r="I12" s="3"/>
      <c r="J12" s="4"/>
    </row>
    <row customFormat="1" customHeight="1" ht="12" r="13" s="1" spans="1:12" x14ac:dyDescent="0.2">
      <c r="A13" s="2"/>
      <c r="B13" s="3"/>
      <c r="C13" s="3"/>
      <c r="D13" s="3"/>
      <c r="E13" s="3"/>
      <c r="F13" s="3"/>
      <c r="G13" s="3"/>
      <c r="H13" s="3"/>
      <c r="I13" s="3"/>
      <c r="J13" s="4"/>
    </row>
    <row customFormat="1" customHeight="1" ht="12" r="14" s="1" spans="1:12" x14ac:dyDescent="0.2">
      <c r="A14" s="2"/>
      <c r="B14" s="3"/>
      <c r="C14" s="3"/>
      <c r="D14" s="3"/>
      <c r="E14" s="3"/>
      <c r="F14" s="3"/>
      <c r="G14" s="3"/>
      <c r="H14" s="3"/>
      <c r="I14" s="3"/>
      <c r="J14" s="4"/>
    </row>
    <row customFormat="1" customHeight="1" ht="12" r="15" s="1" spans="1:12" x14ac:dyDescent="0.2">
      <c r="A15" s="2"/>
      <c r="B15" s="3"/>
      <c r="C15" s="3"/>
      <c r="D15" s="3"/>
      <c r="E15" s="3"/>
      <c r="F15" s="3"/>
      <c r="G15" s="3"/>
      <c r="H15" s="3"/>
      <c r="I15" s="3"/>
      <c r="J15" s="4"/>
    </row>
    <row customFormat="1" customHeight="1" ht="12" r="16" s="1" spans="1:12" x14ac:dyDescent="0.2">
      <c r="A16" s="2"/>
      <c r="B16" s="3"/>
      <c r="C16" s="3"/>
      <c r="D16" s="3"/>
      <c r="E16" s="3"/>
      <c r="F16" s="3"/>
      <c r="G16" s="3"/>
      <c r="H16" s="3"/>
      <c r="I16" s="3"/>
      <c r="J16" s="4"/>
    </row>
    <row customFormat="1" customHeight="1" ht="12" r="17" s="1" spans="1:10" x14ac:dyDescent="0.2">
      <c r="A17" s="2"/>
      <c r="B17" s="3"/>
      <c r="C17" s="3"/>
      <c r="D17" s="3"/>
      <c r="E17" s="3"/>
      <c r="F17" s="3"/>
      <c r="G17" s="3"/>
      <c r="H17" s="3"/>
      <c r="I17" s="3"/>
      <c r="J17" s="4"/>
    </row>
    <row customFormat="1" customHeight="1" ht="12" r="18" s="1" spans="1:10" x14ac:dyDescent="0.2">
      <c r="A18" s="2"/>
      <c r="B18" s="3"/>
      <c r="C18" s="3"/>
      <c r="D18" s="3"/>
      <c r="E18" s="3"/>
      <c r="F18" s="3"/>
      <c r="G18" s="3"/>
      <c r="H18" s="3"/>
      <c r="I18" s="3"/>
      <c r="J18" s="4"/>
    </row>
    <row customFormat="1" customHeight="1" ht="12" r="19" s="1" spans="1:10" x14ac:dyDescent="0.2">
      <c r="A19" s="2"/>
      <c r="B19" s="3"/>
      <c r="C19" s="3"/>
      <c r="D19" s="3"/>
      <c r="E19" s="3"/>
      <c r="F19" s="3"/>
      <c r="G19" s="3"/>
      <c r="H19" s="3"/>
      <c r="I19" s="3"/>
      <c r="J19" s="4"/>
    </row>
    <row customFormat="1" customHeight="1" ht="12" r="20" s="1" spans="1:10" x14ac:dyDescent="0.2">
      <c r="A20" s="2"/>
      <c r="B20" s="3"/>
      <c r="C20" s="3"/>
      <c r="D20" s="3"/>
      <c r="E20" s="3"/>
      <c r="F20" s="3"/>
      <c r="G20" s="3"/>
      <c r="H20" s="3"/>
      <c r="I20" s="3"/>
      <c r="J20" s="4"/>
    </row>
    <row customFormat="1" customHeight="1" ht="12" r="21" s="1" spans="1:10" x14ac:dyDescent="0.2">
      <c r="A21" s="2"/>
      <c r="B21" s="3"/>
      <c r="C21" s="3"/>
      <c r="D21" s="3"/>
      <c r="E21" s="3"/>
      <c r="F21" s="3"/>
      <c r="G21" s="3"/>
      <c r="H21" s="3"/>
      <c r="I21" s="3"/>
      <c r="J21" s="4"/>
    </row>
    <row customFormat="1" customHeight="1" ht="12" r="22" s="1" spans="1:10" x14ac:dyDescent="0.2">
      <c r="A22" s="2"/>
      <c r="B22" s="3"/>
      <c r="C22" s="3"/>
      <c r="D22" s="3"/>
      <c r="E22" s="3"/>
      <c r="F22" s="3"/>
      <c r="G22" s="3"/>
      <c r="H22" s="3"/>
      <c r="I22" s="3"/>
      <c r="J22" s="4"/>
    </row>
    <row customFormat="1" customHeight="1" ht="12" r="23" s="1" spans="1:10" x14ac:dyDescent="0.2">
      <c r="A23" s="2"/>
      <c r="B23" s="3"/>
      <c r="C23" s="3"/>
      <c r="D23" s="3"/>
      <c r="E23" s="3"/>
      <c r="F23" s="3"/>
      <c r="G23" s="3"/>
      <c r="H23" s="3"/>
      <c r="I23" s="3"/>
      <c r="J23" s="4"/>
    </row>
    <row customFormat="1" customHeight="1" ht="12" r="24" s="1" spans="1:10" x14ac:dyDescent="0.2">
      <c r="A24" s="2"/>
      <c r="B24" s="3"/>
      <c r="C24" s="3"/>
      <c r="D24" s="3"/>
      <c r="E24" s="3"/>
      <c r="F24" s="3"/>
      <c r="G24" s="3"/>
      <c r="H24" s="3"/>
      <c r="I24" s="3"/>
      <c r="J24" s="4"/>
    </row>
    <row customFormat="1" customHeight="1" ht="12" r="25" s="1" spans="1:10" x14ac:dyDescent="0.2">
      <c r="A25" s="2"/>
      <c r="B25" s="3"/>
      <c r="C25" s="3"/>
      <c r="D25" s="3"/>
      <c r="E25" s="3"/>
      <c r="F25" s="3"/>
      <c r="G25" s="3"/>
      <c r="H25" s="3"/>
      <c r="I25" s="3"/>
      <c r="J25" s="4"/>
    </row>
    <row customFormat="1" customHeight="1" ht="12" r="26" s="1" spans="1:10" x14ac:dyDescent="0.2">
      <c r="A26" s="2"/>
      <c r="B26" s="3"/>
      <c r="C26" s="3"/>
      <c r="D26" s="3"/>
      <c r="E26" s="3"/>
      <c r="F26" s="3"/>
      <c r="G26" s="3"/>
      <c r="H26" s="3"/>
      <c r="I26" s="3"/>
      <c r="J26" s="4"/>
    </row>
    <row customFormat="1" customHeight="1" ht="11.1" r="27" s="10" spans="1:10" x14ac:dyDescent="0.2">
      <c r="A27" s="26" t="s">
        <v>0</v>
      </c>
      <c r="B27" s="26"/>
      <c r="C27" s="26" t="s">
        <v>1</v>
      </c>
      <c r="D27" s="26"/>
      <c r="E27" s="26" t="s">
        <v>2</v>
      </c>
      <c r="F27" s="26"/>
      <c r="G27" s="26" t="s">
        <v>3</v>
      </c>
      <c r="H27" s="26"/>
      <c r="I27" s="27" t="s">
        <v>4</v>
      </c>
      <c r="J27" s="9"/>
    </row>
    <row customFormat="1" customHeight="1" ht="11.1" r="28" s="10" spans="1:10" x14ac:dyDescent="0.2">
      <c r="A28" s="28" t="s">
        <v>5</v>
      </c>
      <c r="B28" s="29"/>
      <c r="C28" s="53" t="s">
        <v>27</v>
      </c>
      <c r="D28" s="29"/>
      <c r="E28" s="53" t="s">
        <v>28</v>
      </c>
      <c r="F28" s="29"/>
      <c r="G28" s="28" t="s">
        <v>6</v>
      </c>
      <c r="H28" s="29"/>
      <c r="I28" s="28" t="s">
        <v>7</v>
      </c>
      <c r="J28" s="9"/>
    </row>
    <row customFormat="1" customHeight="1" ht="12.95" r="29" s="1" spans="1:10" x14ac:dyDescent="0.2">
      <c r="A29" s="30">
        <f>LARGE(Data!$A$2:$A$99,10)</f>
        <v>2008</v>
      </c>
      <c r="B29" s="31"/>
      <c r="C29" s="32">
        <f>INDEX(Data!$A$2:$E$99,MATCH($A29,Data!$A$2:$A$99,0),2)</f>
        <v>599695</v>
      </c>
      <c r="D29" s="33"/>
      <c r="E29" s="32">
        <f>INDEX(Data!$A$2:$E$99,MATCH($A29,Data!$A$2:$A$99,0),3)</f>
        <v>810446</v>
      </c>
      <c r="F29" s="34"/>
      <c r="G29" s="32">
        <f>INDEX(Data!$A$2:$E$99,MATCH($A29,Data!$A$2:$A$99,0),4)</f>
        <v>0</v>
      </c>
      <c r="H29" s="35"/>
      <c r="I29" s="32">
        <f>INDEX(Data!$A$2:$E$99,MATCH($A29,Data!$A$2:$A$99,0),5)</f>
        <v>910800</v>
      </c>
      <c r="J29" s="6"/>
    </row>
    <row customFormat="1" customHeight="1" ht="12.95" r="30" s="1" spans="1:10" x14ac:dyDescent="0.2">
      <c r="A30" s="36">
        <f>LARGE(Data!$A$2:$A$99,9)</f>
        <v>2009</v>
      </c>
      <c r="B30" s="37"/>
      <c r="C30" s="38">
        <f>INDEX(Data!$A$2:$E$99,MATCH($A30,Data!$A$2:$A$99,0),2)</f>
        <v>524128</v>
      </c>
      <c r="D30" s="38"/>
      <c r="E30" s="38">
        <f>INDEX(Data!$A$2:$E$99,MATCH($A30,Data!$A$2:$A$99,0),3)</f>
        <v>393171</v>
      </c>
      <c r="F30" s="39"/>
      <c r="G30" s="38">
        <f>INDEX(Data!$A$2:$E$99,MATCH($A30,Data!$A$2:$A$99,0),4)</f>
        <v>0</v>
      </c>
      <c r="H30" s="38"/>
      <c r="I30" s="38">
        <f>INDEX(Data!$A$2:$E$99,MATCH($A30,Data!$A$2:$A$99,0),5)</f>
        <v>779007</v>
      </c>
      <c r="J30" s="6"/>
    </row>
    <row customFormat="1" customHeight="1" ht="12.95" r="31" s="1" spans="1:10" x14ac:dyDescent="0.2">
      <c r="A31" s="30">
        <f>LARGE(Data!$A$2:$A$99,8)</f>
        <v>2010</v>
      </c>
      <c r="B31" s="40"/>
      <c r="C31" s="35">
        <f>INDEX(Data!$A$2:$E$99,MATCH($A31,Data!$A$2:$A$99,0),2)</f>
        <v>592625</v>
      </c>
      <c r="D31" s="41"/>
      <c r="E31" s="35">
        <f>INDEX(Data!$A$2:$E$99,MATCH($A31,Data!$A$2:$A$99,0),3)</f>
        <v>6136665</v>
      </c>
      <c r="F31" s="41"/>
      <c r="G31" s="35">
        <f>INDEX(Data!$A$2:$E$99,MATCH($A31,Data!$A$2:$A$99,0),4)</f>
        <v>0</v>
      </c>
      <c r="H31" s="41"/>
      <c r="I31" s="35">
        <f>INDEX(Data!$A$2:$E$99,MATCH($A31,Data!$A$2:$A$99,0),5)</f>
        <v>771407</v>
      </c>
      <c r="J31" s="6"/>
    </row>
    <row customFormat="1" customHeight="1" ht="12.95" r="32" s="1" spans="1:10" x14ac:dyDescent="0.2">
      <c r="A32" s="30">
        <f>LARGE(Data!$A$2:$A$99,7)</f>
        <v>2011</v>
      </c>
      <c r="B32" s="40"/>
      <c r="C32" s="35">
        <f>INDEX(Data!$A$2:$E$99,MATCH($A32,Data!$A$2:$A$99,0),2)</f>
        <v>638611</v>
      </c>
      <c r="D32" s="41"/>
      <c r="E32" s="35">
        <f>INDEX(Data!$A$2:$E$99,MATCH($A32,Data!$A$2:$A$99,0),3)</f>
        <v>893654</v>
      </c>
      <c r="F32" s="41"/>
      <c r="G32" s="35">
        <f>INDEX(Data!$A$2:$E$99,MATCH($A32,Data!$A$2:$A$99,0),4)</f>
        <v>0</v>
      </c>
      <c r="H32" s="41"/>
      <c r="I32" s="35">
        <f>INDEX(Data!$A$2:$E$99,MATCH($A32,Data!$A$2:$A$99,0),5)</f>
        <v>734457</v>
      </c>
      <c r="J32" s="4"/>
    </row>
    <row customFormat="1" customHeight="1" ht="12.75" r="33" s="1" spans="1:17" x14ac:dyDescent="0.2">
      <c r="A33" s="36">
        <f>LARGE(Data!$A$2:$A$99,6)</f>
        <v>2012</v>
      </c>
      <c r="B33" s="42"/>
      <c r="C33" s="38">
        <f>INDEX(Data!$A$2:$E$99,MATCH($A33,Data!$A$2:$A$99,0),2)</f>
        <v>483054</v>
      </c>
      <c r="D33" s="43"/>
      <c r="E33" s="38">
        <f>INDEX(Data!$A$2:$E$99,MATCH($A33,Data!$A$2:$A$99,0),3)</f>
        <v>478546</v>
      </c>
      <c r="F33" s="43"/>
      <c r="G33" s="38">
        <f>INDEX(Data!$A$2:$E$99,MATCH($A33,Data!$A$2:$A$99,0),4)</f>
        <v>0</v>
      </c>
      <c r="H33" s="43"/>
      <c r="I33" s="38">
        <f>INDEX(Data!$A$2:$E$99,MATCH($A33,Data!$A$2:$A$99,0),5)</f>
        <v>607142</v>
      </c>
      <c r="J33" s="4"/>
    </row>
    <row customFormat="1" customHeight="1" ht="12.75" r="34" s="1" spans="1:17" x14ac:dyDescent="0.2">
      <c r="A34" s="30">
        <f>LARGE(Data!$A$2:$A$99,5)</f>
        <v>2013</v>
      </c>
      <c r="B34" s="40"/>
      <c r="C34" s="35">
        <f>INDEX(Data!$A$2:$E$99,MATCH($A34,Data!$A$2:$A$99,0),2)</f>
        <v>838722</v>
      </c>
      <c r="D34" s="41"/>
      <c r="E34" s="35">
        <f>INDEX(Data!$A$2:$E$99,MATCH($A34,Data!$A$2:$A$99,0),3)</f>
        <v>6497584</v>
      </c>
      <c r="F34" s="41"/>
      <c r="G34" s="35">
        <f>INDEX(Data!$A$2:$E$99,MATCH($A34,Data!$A$2:$A$99,0),4)</f>
        <v>0</v>
      </c>
      <c r="H34" s="41"/>
      <c r="I34" s="35">
        <f>INDEX(Data!$A$2:$E$99,MATCH($A34,Data!$A$2:$A$99,0),5)</f>
        <v>658776</v>
      </c>
      <c r="J34" s="4"/>
    </row>
    <row customFormat="1" customHeight="1" ht="12.6" r="35" s="1" spans="1:17" x14ac:dyDescent="0.2">
      <c r="A35" s="30">
        <f>LARGE(Data!$A$2:$A$99,4)</f>
        <v>2014</v>
      </c>
      <c r="B35" s="40"/>
      <c r="C35" s="35">
        <f>INDEX(Data!$A$2:$E$99,MATCH($A35,Data!$A$2:$A$99,0),2)</f>
        <v>819033</v>
      </c>
      <c r="D35" s="41"/>
      <c r="E35" s="35">
        <f>INDEX(Data!$A$2:$E$99,MATCH($A35,Data!$A$2:$A$99,0),3)</f>
        <v>1336373</v>
      </c>
      <c r="F35" s="41"/>
      <c r="G35" s="35">
        <f>INDEX(Data!$A$2:$E$99,MATCH($A35,Data!$A$2:$A$99,0),4)</f>
        <v>0</v>
      </c>
      <c r="H35" s="41"/>
      <c r="I35" s="35">
        <f>INDEX(Data!$A$2:$E$99,MATCH($A35,Data!$A$2:$A$99,0),5)</f>
        <v>696821</v>
      </c>
      <c r="J35" s="4"/>
    </row>
    <row customFormat="1" customHeight="1" ht="12.6" r="36" s="1" spans="1:17" x14ac:dyDescent="0.2">
      <c r="A36" s="36">
        <f>LARGE(Data!$A$2:$A$99,3)</f>
        <v>2015</v>
      </c>
      <c r="B36" s="42"/>
      <c r="C36" s="38">
        <f>INDEX(Data!$A$2:$E$99,MATCH($A36,Data!$A$2:$A$99,0),2)</f>
        <v>782977</v>
      </c>
      <c r="D36" s="43"/>
      <c r="E36" s="38">
        <f>INDEX(Data!$A$2:$E$99,MATCH($A36,Data!$A$2:$A$99,0),3)</f>
        <v>539107.19999999995</v>
      </c>
      <c r="F36" s="43"/>
      <c r="G36" s="38">
        <f>INDEX(Data!$A$2:$E$99,MATCH($A36,Data!$A$2:$A$99,0),4)</f>
        <v>0</v>
      </c>
      <c r="H36" s="43"/>
      <c r="I36" s="38">
        <f>INDEX(Data!$A$2:$E$99,MATCH($A36,Data!$A$2:$A$99,0),5)</f>
        <v>924401</v>
      </c>
      <c r="J36" s="4"/>
    </row>
    <row customFormat="1" customHeight="1" ht="12.6" r="37" s="1" spans="1:17" x14ac:dyDescent="0.2">
      <c r="A37" s="30">
        <f>LARGE(Data!$A$2:$A$99,2)</f>
        <v>2016</v>
      </c>
      <c r="B37" s="40"/>
      <c r="C37" s="35">
        <f>INDEX(Data!$A$2:$E$99,MATCH($A37,Data!$A$2:$A$99,0),2)</f>
        <v>781187</v>
      </c>
      <c r="D37" s="41"/>
      <c r="E37" s="35">
        <f>INDEX(Data!$A$2:$E$99,MATCH($A37,Data!$A$2:$A$99,0),3)</f>
        <v>6841167</v>
      </c>
      <c r="F37" s="41"/>
      <c r="G37" s="35">
        <f>INDEX(Data!$A$2:$E$99,MATCH($A37,Data!$A$2:$A$99,0),4)</f>
        <v>0</v>
      </c>
      <c r="H37" s="41"/>
      <c r="I37" s="35">
        <f>INDEX(Data!$A$2:$E$99,MATCH($A37,Data!$A$2:$A$99,0),5)</f>
        <v>1053443</v>
      </c>
      <c r="J37" s="4"/>
    </row>
    <row customFormat="1" customHeight="1" ht="12.6" r="38" s="1" spans="1:17" x14ac:dyDescent="0.2">
      <c r="A38" s="30">
        <f>LARGE(Data!$A$2:$A$99,1)</f>
        <v>2017</v>
      </c>
      <c r="B38" s="40"/>
      <c r="C38" s="35">
        <f>INDEX(Data!$A$2:$E$99,MATCH($A38,Data!$A$2:$A$99,0),2)</f>
        <v>693273</v>
      </c>
      <c r="D38" s="41"/>
      <c r="E38" s="35">
        <f>INDEX(Data!$A$2:$E$99,MATCH($A38,Data!$A$2:$A$99,0),3)</f>
        <v>1141055.3999999999</v>
      </c>
      <c r="F38" s="41"/>
      <c r="G38" s="35">
        <f>INDEX(Data!$A$2:$E$99,MATCH($A38,Data!$A$2:$A$99,0),4)</f>
        <v>0</v>
      </c>
      <c r="H38" s="41"/>
      <c r="I38" s="35">
        <f>INDEX(Data!$A$2:$E$99,MATCH($A38,Data!$A$2:$A$99,0),5)</f>
        <v>1143795</v>
      </c>
      <c r="J38" s="4"/>
    </row>
    <row customFormat="1" customHeight="1" ht="9.6" r="39" s="1" spans="1:17" x14ac:dyDescent="0.2">
      <c r="A39" s="5"/>
      <c r="B39" s="16"/>
      <c r="C39" s="6"/>
      <c r="D39" s="17"/>
      <c r="E39" s="6"/>
      <c r="F39" s="17"/>
      <c r="G39" s="16"/>
      <c r="H39" s="16"/>
      <c r="I39" s="6"/>
      <c r="J39" s="4"/>
      <c r="K39" s="18"/>
    </row>
    <row customFormat="1" customHeight="1" ht="15" r="40" s="1" spans="1:17" x14ac:dyDescent="0.2">
      <c r="A40" s="1" t="s">
        <v>10</v>
      </c>
      <c r="I40" s="4"/>
      <c r="J40" s="4"/>
    </row>
    <row customFormat="1" customHeight="1" ht="5.45" r="41" s="10" spans="1:17" x14ac:dyDescent="0.2">
      <c r="A41" s="1"/>
      <c r="B41" s="8"/>
      <c r="C41" s="7"/>
      <c r="D41" s="7"/>
      <c r="E41" s="7"/>
      <c r="F41" s="7"/>
      <c r="G41" s="4"/>
      <c r="H41" s="4"/>
      <c r="I41" s="4"/>
      <c r="J41" s="9"/>
    </row>
    <row customFormat="1" customHeight="1" ht="12" r="42" s="10" spans="1:17" x14ac:dyDescent="0.2">
      <c r="A42" s="50" t="s">
        <v>26</v>
      </c>
      <c r="B42" s="50"/>
      <c r="C42" s="50"/>
      <c r="D42" s="50"/>
      <c r="E42" s="50"/>
      <c r="F42" s="50"/>
      <c r="G42" s="50"/>
      <c r="H42" s="50"/>
      <c r="I42" s="50"/>
    </row>
    <row customFormat="1" customHeight="1" ht="12" r="43" s="1" spans="1:17" x14ac:dyDescent="0.2">
      <c r="A43" s="55"/>
      <c r="B43" s="55"/>
      <c r="C43" s="55"/>
      <c r="D43" s="55"/>
      <c r="E43" s="55"/>
      <c r="F43" s="55"/>
      <c r="G43" s="55"/>
      <c r="H43" s="55"/>
      <c r="I43" s="55"/>
    </row>
    <row customFormat="1" r="44" s="1" spans="1:17" x14ac:dyDescent="0.2"/>
    <row customFormat="1" r="45" s="1" spans="1:17" x14ac:dyDescent="0.2">
      <c r="A45" s="13"/>
    </row>
    <row customFormat="1" customHeight="1" ht="10.5" r="46" s="1" spans="1:17" x14ac:dyDescent="0.2"/>
    <row r="47" spans="1:17" x14ac:dyDescent="0.2">
      <c r="A47" s="15"/>
      <c r="B47" s="54" t="s">
        <v>9</v>
      </c>
      <c r="C47" s="54"/>
      <c r="D47" s="54"/>
      <c r="E47" s="54"/>
      <c r="F47" s="54"/>
      <c r="G47" s="15"/>
      <c r="H47" s="15"/>
      <c r="I47" s="15"/>
      <c r="M47" s="14"/>
      <c r="N47" s="14"/>
      <c r="O47" s="14"/>
      <c r="P47" s="14"/>
      <c r="Q47" s="14"/>
    </row>
    <row customHeight="1" ht="13.5" r="48" spans="1:17" x14ac:dyDescent="0.2">
      <c r="A48" s="1"/>
      <c r="B48" s="1"/>
      <c r="C48" s="1"/>
      <c r="D48" s="1"/>
      <c r="E48" s="15"/>
      <c r="F48" s="15"/>
      <c r="G48" s="15"/>
      <c r="H48" s="15"/>
      <c r="I48" s="15"/>
    </row>
    <row r="49" spans="2:8" x14ac:dyDescent="0.2">
      <c r="B49" s="15"/>
      <c r="C49" s="15"/>
      <c r="D49" s="15"/>
      <c r="E49" s="15"/>
      <c r="F49" s="15"/>
      <c r="G49" s="11"/>
      <c r="H49" s="11"/>
    </row>
    <row r="50" spans="2:8" x14ac:dyDescent="0.2">
      <c r="E50" s="1"/>
    </row>
  </sheetData>
  <mergeCells count="3">
    <mergeCell ref="B47:F47"/>
    <mergeCell ref="A43:I43"/>
    <mergeCell ref="A1:L1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Natural Resources
LSA Staff Contact:  Deb Kozel (515.281.6767) &Udeb.kozel@legis.iowa.gov&U
&C&G
&R&G]]></oddFooter>
  </headerFooter>
  <ignoredErrors>
    <ignoredError sqref="A29:A38 C30:I38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H26"/>
  <sheetViews>
    <sheetView workbookViewId="0">
      <pane activePane="bottomLeft" state="frozen" topLeftCell="A2" ySplit="1"/>
      <selection activeCell="E1" pane="bottomLeft" sqref="E1"/>
    </sheetView>
  </sheetViews>
  <sheetFormatPr defaultColWidth="9.140625" defaultRowHeight="12" x14ac:dyDescent="0.2"/>
  <cols>
    <col min="1" max="1" bestFit="true" customWidth="true" style="48" width="9.42578125" collapsed="false"/>
    <col min="2" max="2" bestFit="true" customWidth="true" style="49" width="14.28515625" collapsed="false"/>
    <col min="3" max="3" bestFit="true" customWidth="true" style="49" width="12.0" collapsed="false"/>
    <col min="4" max="4" bestFit="true" customWidth="true" style="49" width="11.5703125" collapsed="false"/>
    <col min="5" max="5" bestFit="true" customWidth="true" style="49" width="9.42578125" collapsed="false"/>
    <col min="6" max="16384" style="15" width="9.140625" collapsed="false"/>
  </cols>
  <sheetData>
    <row customFormat="1" customHeight="1" ht="11.1" r="1" s="46" spans="1:7" x14ac:dyDescent="0.2">
      <c r="A1" s="44" t="s">
        <v>19</v>
      </c>
      <c r="B1" s="52" t="s">
        <v>24</v>
      </c>
      <c r="C1" s="52" t="s">
        <v>21</v>
      </c>
      <c r="D1" s="45" t="s">
        <v>20</v>
      </c>
      <c r="E1" s="52" t="s">
        <v>25</v>
      </c>
      <c r="F1" s="44"/>
    </row>
    <row customFormat="1" customHeight="1" ht="12.95" r="2" s="47" spans="1:7" x14ac:dyDescent="0.2">
      <c r="A2" s="22">
        <v>1993</v>
      </c>
      <c r="B2" s="23">
        <v>513398</v>
      </c>
      <c r="C2" s="23">
        <v>2035405</v>
      </c>
      <c r="D2" s="23" t="s">
        <v>8</v>
      </c>
      <c r="E2" s="23">
        <v>42527</v>
      </c>
      <c r="F2" s="6"/>
    </row>
    <row customFormat="1" customHeight="1" ht="12.95" r="3" s="47" spans="1:7" x14ac:dyDescent="0.2">
      <c r="A3" s="22">
        <v>1994</v>
      </c>
      <c r="B3" s="23">
        <v>103571</v>
      </c>
      <c r="C3" s="23">
        <v>502239</v>
      </c>
      <c r="D3" s="23" t="s">
        <v>8</v>
      </c>
      <c r="E3" s="23">
        <v>85286</v>
      </c>
      <c r="F3" s="6"/>
    </row>
    <row customFormat="1" customHeight="1" ht="12.95" r="4" s="47" spans="1:7" x14ac:dyDescent="0.2">
      <c r="A4" s="22">
        <v>1995</v>
      </c>
      <c r="B4" s="23">
        <v>529359</v>
      </c>
      <c r="C4" s="23">
        <v>2165915</v>
      </c>
      <c r="D4" s="23" t="s">
        <v>8</v>
      </c>
      <c r="E4" s="23">
        <v>78565</v>
      </c>
      <c r="F4" s="6"/>
      <c r="G4" s="51">
        <f>SUM(C2:C4)</f>
        <v>4703559</v>
      </c>
    </row>
    <row customFormat="1" customHeight="1" ht="12.95" r="5" s="47" spans="1:7" x14ac:dyDescent="0.2">
      <c r="A5" s="22">
        <v>1996</v>
      </c>
      <c r="B5" s="23">
        <v>109243</v>
      </c>
      <c r="C5" s="23">
        <v>544059</v>
      </c>
      <c r="D5" s="23" t="s">
        <v>8</v>
      </c>
      <c r="E5" s="23">
        <v>35662</v>
      </c>
      <c r="F5" s="6"/>
      <c r="G5" s="51">
        <f ref="G5:G23" si="0" t="shared">SUM(C3:C5)</f>
        <v>3212213</v>
      </c>
    </row>
    <row customFormat="1" customHeight="1" ht="12.95" r="6" s="47" spans="1:7" x14ac:dyDescent="0.2">
      <c r="A6" s="22">
        <v>1997</v>
      </c>
      <c r="B6" s="23">
        <v>586617</v>
      </c>
      <c r="C6" s="23">
        <v>2250448</v>
      </c>
      <c r="D6" s="23" t="s">
        <v>8</v>
      </c>
      <c r="E6" s="23">
        <v>93805</v>
      </c>
      <c r="F6" s="6"/>
      <c r="G6" s="51">
        <f si="0" t="shared"/>
        <v>4960422</v>
      </c>
    </row>
    <row customFormat="1" customHeight="1" ht="12.95" r="7" s="47" spans="1:7" x14ac:dyDescent="0.2">
      <c r="A7" s="22">
        <v>1998</v>
      </c>
      <c r="B7" s="23">
        <v>203637</v>
      </c>
      <c r="C7" s="23">
        <v>586454</v>
      </c>
      <c r="D7" s="23" t="s">
        <v>8</v>
      </c>
      <c r="E7" s="23">
        <v>51291</v>
      </c>
      <c r="F7" s="6"/>
      <c r="G7" s="51">
        <f si="0" t="shared"/>
        <v>3380961</v>
      </c>
    </row>
    <row customFormat="1" customHeight="1" ht="12.95" r="8" s="47" spans="1:7" x14ac:dyDescent="0.2">
      <c r="A8" s="22">
        <v>1999</v>
      </c>
      <c r="B8" s="23">
        <v>900795</v>
      </c>
      <c r="C8" s="23">
        <v>2592440</v>
      </c>
      <c r="D8" s="23" t="s">
        <v>8</v>
      </c>
      <c r="E8" s="23">
        <v>213856</v>
      </c>
      <c r="F8" s="6"/>
      <c r="G8" s="51">
        <f si="0" t="shared"/>
        <v>5429342</v>
      </c>
    </row>
    <row customFormat="1" customHeight="1" ht="12.95" r="9" s="47" spans="1:7" x14ac:dyDescent="0.2">
      <c r="A9" s="22">
        <v>2000</v>
      </c>
      <c r="B9" s="23">
        <v>156952</v>
      </c>
      <c r="C9" s="23">
        <v>380637</v>
      </c>
      <c r="D9" s="23" t="s">
        <v>8</v>
      </c>
      <c r="E9" s="23">
        <v>155133</v>
      </c>
      <c r="F9" s="6"/>
      <c r="G9" s="51">
        <f si="0" t="shared"/>
        <v>3559531</v>
      </c>
    </row>
    <row customFormat="1" customHeight="1" ht="12.95" r="10" s="47" spans="1:7" x14ac:dyDescent="0.2">
      <c r="A10" s="22">
        <v>2001</v>
      </c>
      <c r="B10" s="23">
        <v>847499</v>
      </c>
      <c r="C10" s="23">
        <v>2584184</v>
      </c>
      <c r="D10" s="23" t="s">
        <v>8</v>
      </c>
      <c r="E10" s="23">
        <v>652942</v>
      </c>
      <c r="F10" s="6"/>
      <c r="G10" s="51">
        <f si="0" t="shared"/>
        <v>5557261</v>
      </c>
    </row>
    <row customFormat="1" customHeight="1" ht="12.95" r="11" s="47" spans="1:7" x14ac:dyDescent="0.2">
      <c r="A11" s="22">
        <v>2002</v>
      </c>
      <c r="B11" s="23">
        <v>229989</v>
      </c>
      <c r="C11" s="23">
        <v>412612</v>
      </c>
      <c r="D11" s="23" t="s">
        <v>8</v>
      </c>
      <c r="E11" s="23">
        <v>411913</v>
      </c>
      <c r="F11" s="6"/>
      <c r="G11" s="51">
        <f si="0" t="shared"/>
        <v>3377433</v>
      </c>
    </row>
    <row customFormat="1" customHeight="1" ht="12.95" r="12" s="47" spans="1:7" x14ac:dyDescent="0.2">
      <c r="A12" s="22">
        <v>2003</v>
      </c>
      <c r="B12" s="23">
        <v>761091</v>
      </c>
      <c r="C12" s="23">
        <v>2629197</v>
      </c>
      <c r="D12" s="23" t="s">
        <v>8</v>
      </c>
      <c r="E12" s="23">
        <v>924473</v>
      </c>
      <c r="F12" s="6"/>
      <c r="G12" s="51">
        <f si="0" t="shared"/>
        <v>5625993</v>
      </c>
    </row>
    <row customFormat="1" customHeight="1" ht="12.95" r="13" s="47" spans="1:7" x14ac:dyDescent="0.2">
      <c r="A13" s="22">
        <v>2004</v>
      </c>
      <c r="B13" s="23">
        <v>371090</v>
      </c>
      <c r="C13" s="23">
        <v>406566</v>
      </c>
      <c r="D13" s="23" t="s">
        <v>8</v>
      </c>
      <c r="E13" s="23">
        <v>422782</v>
      </c>
      <c r="F13" s="6"/>
      <c r="G13" s="51">
        <f si="0" t="shared"/>
        <v>3448375</v>
      </c>
    </row>
    <row customFormat="1" customHeight="1" ht="12.95" r="14" s="47" spans="1:7" x14ac:dyDescent="0.2">
      <c r="A14" s="22">
        <v>2006</v>
      </c>
      <c r="B14" s="23">
        <v>465990</v>
      </c>
      <c r="C14" s="23">
        <v>387908</v>
      </c>
      <c r="D14" s="23"/>
      <c r="E14" s="23">
        <v>826993</v>
      </c>
      <c r="F14" s="6"/>
      <c r="G14" s="51">
        <f si="0" t="shared"/>
        <v>3423671</v>
      </c>
    </row>
    <row customFormat="1" customHeight="1" ht="12.95" r="15" s="47" spans="1:7" x14ac:dyDescent="0.2">
      <c r="A15" s="22">
        <v>2007</v>
      </c>
      <c r="B15" s="23">
        <v>483912</v>
      </c>
      <c r="C15" s="23">
        <v>6229611</v>
      </c>
      <c r="D15" s="23"/>
      <c r="E15" s="24">
        <v>898196</v>
      </c>
      <c r="F15" s="6"/>
      <c r="G15" s="51">
        <f si="0" t="shared"/>
        <v>7024085</v>
      </c>
    </row>
    <row customFormat="1" customHeight="1" ht="12.95" r="16" s="47" spans="1:7" x14ac:dyDescent="0.2">
      <c r="A16" s="22">
        <v>2008</v>
      </c>
      <c r="B16" s="23">
        <v>599695</v>
      </c>
      <c r="C16" s="23">
        <v>810446</v>
      </c>
      <c r="D16" s="25"/>
      <c r="E16" s="24">
        <v>910800</v>
      </c>
      <c r="F16" s="6"/>
      <c r="G16" s="51">
        <f si="0" t="shared"/>
        <v>7427965</v>
      </c>
    </row>
    <row customFormat="1" customHeight="1" ht="12.95" r="17" s="47" spans="1:7" x14ac:dyDescent="0.2">
      <c r="A17" s="22">
        <v>2009</v>
      </c>
      <c r="B17" s="23">
        <v>524128</v>
      </c>
      <c r="C17" s="23">
        <v>393171</v>
      </c>
      <c r="D17" s="25"/>
      <c r="E17" s="23">
        <v>779007</v>
      </c>
      <c r="F17" s="16"/>
      <c r="G17" s="51">
        <f si="0" t="shared"/>
        <v>7433228</v>
      </c>
    </row>
    <row customFormat="1" customHeight="1" ht="12.75" r="18" s="47" spans="1:7" x14ac:dyDescent="0.2">
      <c r="A18" s="22">
        <v>2010</v>
      </c>
      <c r="B18" s="23">
        <v>592625</v>
      </c>
      <c r="C18" s="23">
        <v>6136665</v>
      </c>
      <c r="D18" s="25"/>
      <c r="E18" s="23">
        <v>771407</v>
      </c>
      <c r="F18" s="16"/>
      <c r="G18" s="51">
        <f si="0" t="shared"/>
        <v>7340282</v>
      </c>
    </row>
    <row customFormat="1" customHeight="1" ht="12.75" r="19" s="47" spans="1:7" x14ac:dyDescent="0.2">
      <c r="A19" s="22">
        <v>2011</v>
      </c>
      <c r="B19" s="23">
        <v>638611</v>
      </c>
      <c r="C19" s="23">
        <v>893654</v>
      </c>
      <c r="D19" s="25"/>
      <c r="E19" s="23">
        <v>734457</v>
      </c>
      <c r="F19" s="16"/>
      <c r="G19" s="51">
        <f si="0" t="shared"/>
        <v>7423490</v>
      </c>
    </row>
    <row customFormat="1" customHeight="1" ht="12.6" r="20" s="47" spans="1:7" x14ac:dyDescent="0.2">
      <c r="A20" s="22">
        <v>2012</v>
      </c>
      <c r="B20" s="23">
        <v>483054</v>
      </c>
      <c r="C20" s="23">
        <v>478546</v>
      </c>
      <c r="D20" s="25"/>
      <c r="E20" s="23">
        <v>607142</v>
      </c>
      <c r="F20" s="16"/>
      <c r="G20" s="51">
        <f si="0" t="shared"/>
        <v>7508865</v>
      </c>
    </row>
    <row customFormat="1" customHeight="1" ht="12.6" r="21" s="47" spans="1:7" x14ac:dyDescent="0.2">
      <c r="A21" s="22">
        <v>2013</v>
      </c>
      <c r="B21" s="23">
        <v>838722</v>
      </c>
      <c r="C21" s="23">
        <v>6497584</v>
      </c>
      <c r="D21" s="25"/>
      <c r="E21" s="23">
        <v>658776</v>
      </c>
      <c r="F21" s="16"/>
      <c r="G21" s="51">
        <f si="0" t="shared"/>
        <v>7869784</v>
      </c>
    </row>
    <row customFormat="1" customHeight="1" ht="12.6" r="22" s="47" spans="1:7" x14ac:dyDescent="0.2">
      <c r="A22" s="22">
        <v>2014</v>
      </c>
      <c r="B22" s="23">
        <v>819033</v>
      </c>
      <c r="C22" s="23">
        <v>1336373</v>
      </c>
      <c r="D22" s="25"/>
      <c r="E22" s="23">
        <v>696821</v>
      </c>
      <c r="F22" s="16"/>
      <c r="G22" s="51">
        <f si="0" t="shared"/>
        <v>8312503</v>
      </c>
    </row>
    <row customFormat="1" customHeight="1" ht="12.6" r="23" s="47" spans="1:7" x14ac:dyDescent="0.2">
      <c r="A23" s="22">
        <v>2015</v>
      </c>
      <c r="B23" s="23">
        <v>782977</v>
      </c>
      <c r="C23" s="23">
        <v>539107.19999999995</v>
      </c>
      <c r="D23" s="25"/>
      <c r="E23" s="23">
        <v>924401</v>
      </c>
      <c r="F23" s="16"/>
      <c r="G23" s="51">
        <f si="0" t="shared"/>
        <v>8373064.2000000002</v>
      </c>
    </row>
    <row r="24" spans="1:7" x14ac:dyDescent="0.2">
      <c r="A24" s="22">
        <v>2016</v>
      </c>
      <c r="B24" s="23">
        <v>781187</v>
      </c>
      <c r="C24" s="23">
        <v>6841167</v>
      </c>
      <c r="D24" s="25"/>
      <c r="E24" s="23">
        <v>1053443</v>
      </c>
      <c r="F24" s="16"/>
      <c r="G24" s="51">
        <f ref="G24:G25" si="1" t="shared">SUM(C22:C24)</f>
        <v>8716647.1999999993</v>
      </c>
    </row>
    <row r="25" spans="1:7" x14ac:dyDescent="0.2">
      <c r="A25" s="48">
        <v>2017</v>
      </c>
      <c r="B25" s="49">
        <v>693273</v>
      </c>
      <c r="C25" s="49">
        <v>1141055.3999999999</v>
      </c>
      <c r="E25" s="49">
        <v>1143795</v>
      </c>
      <c r="G25" s="51">
        <f si="1" t="shared"/>
        <v>8521329.5999999996</v>
      </c>
    </row>
    <row r="26" spans="1:7" x14ac:dyDescent="0.2">
      <c r="C26" s="49" t="s">
        <v>22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10.28515625" defaultRowHeight="12" x14ac:dyDescent="0.2"/>
  <cols>
    <col min="1" max="1" bestFit="true" customWidth="true" style="19" width="34.28515625" collapsed="false"/>
    <col min="2" max="2" bestFit="true" customWidth="true" style="19" width="58.85546875" collapsed="false"/>
    <col min="3" max="4" style="19" width="10.28515625" collapsed="false"/>
    <col min="5" max="5" customWidth="true" style="19" width="35.5703125" collapsed="false"/>
    <col min="6" max="8" style="19" width="10.28515625" collapsed="false"/>
    <col min="9" max="9" customWidth="true" hidden="true" style="19" width="0.0" collapsed="false"/>
    <col min="10" max="16384" style="19" width="10.28515625" collapsed="false"/>
  </cols>
  <sheetData>
    <row r="1" spans="1:9" x14ac:dyDescent="0.2">
      <c r="A1" s="19" t="s">
        <v>11</v>
      </c>
      <c r="B1" s="20"/>
      <c r="I1" s="19" t="s">
        <v>12</v>
      </c>
    </row>
    <row r="2" spans="1:9" x14ac:dyDescent="0.2">
      <c r="A2" s="19" t="s">
        <v>13</v>
      </c>
      <c r="B2" s="20"/>
      <c r="I2" s="19" t="s">
        <v>14</v>
      </c>
    </row>
    <row r="3" spans="1:9" x14ac:dyDescent="0.2">
      <c r="A3" s="19" t="s">
        <v>15</v>
      </c>
      <c r="B3" s="19" t="s">
        <v>12</v>
      </c>
      <c r="I3" s="19" t="s">
        <v>16</v>
      </c>
    </row>
    <row r="4" spans="1:9" x14ac:dyDescent="0.2">
      <c r="A4" s="19" t="s">
        <v>17</v>
      </c>
      <c r="B4" s="21"/>
      <c r="I4" s="19" t="s">
        <v>18</v>
      </c>
    </row>
    <row r="5" spans="1:9" x14ac:dyDescent="0.2">
      <c r="E5" s="20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2007-01-16T16:27:15Z</dcterms:created>
  <dc:creator>Guanci, Michael [LEGIS]</dc:creator>
  <cp:lastModifiedBy>Broich, Adam [LEGIS]</cp:lastModifiedBy>
  <cp:lastPrinted>2018-07-30T16:05:02Z</cp:lastPrinted>
  <dcterms:modified xsi:type="dcterms:W3CDTF">2018-10-11T19:21:03Z</dcterms:modified>
</cp:coreProperties>
</file>