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windowHeight="3570" windowWidth="8355" xWindow="240" yWindow="120"/>
  </bookViews>
  <sheets>
    <sheet name="Factbook" r:id="rId1" sheetId="1" state="veryHidden"/>
    <sheet name="Data" r:id="rId2" sheetId="2"/>
    <sheet name="Notes" r:id="rId3" sheetId="3" state="veryHidden"/>
  </sheets>
  <definedNames>
    <definedName localSheetId="0" name="_xlnm.Print_Area">Factbook!$A$1:$V$49</definedName>
  </definedNames>
  <calcPr calcId="145621"/>
</workbook>
</file>

<file path=xl/calcChain.xml><?xml version="1.0" encoding="utf-8"?>
<calcChain xmlns="http://schemas.openxmlformats.org/spreadsheetml/2006/main">
  <c i="1" l="1" r="B42"/>
  <c i="1" r="P42" s="1"/>
  <c i="1" r="B41"/>
  <c i="1" r="U41" s="1"/>
  <c i="1" r="B40"/>
  <c i="1" r="N40" s="1"/>
  <c i="1" r="B39"/>
  <c i="1" r="P39" s="1"/>
  <c i="1" r="B38"/>
  <c i="1" r="P38" s="1"/>
  <c i="1" r="B37"/>
  <c i="1" r="U37" s="1"/>
  <c i="1" r="B36"/>
  <c i="1" r="N36" s="1"/>
  <c i="1" r="B35"/>
  <c i="1" r="P35" s="1"/>
  <c i="1" r="B34"/>
  <c i="1" r="P34" s="1"/>
  <c i="1" r="B33"/>
  <c i="1" r="U33" s="1"/>
  <c i="1" r="B32"/>
  <c i="1" r="D32" s="1"/>
  <c i="2" r="H12"/>
  <c i="1" l="1" r="P32"/>
  <c i="1" r="V40"/>
  <c i="1" r="V36"/>
  <c i="1" r="V32"/>
  <c i="1" r="V39"/>
  <c i="1" r="V35"/>
  <c i="1" r="V42"/>
  <c i="1" r="V38"/>
  <c i="1" r="V34"/>
  <c i="1" r="V41"/>
  <c i="1" r="V37"/>
  <c i="1" r="V33"/>
  <c i="1" r="D39"/>
  <c i="1" r="D35"/>
  <c i="1" r="H32"/>
  <c i="1" r="F39"/>
  <c i="1" r="F35"/>
  <c i="1" r="H41"/>
  <c i="1" r="H37"/>
  <c i="1" r="H33"/>
  <c i="1" r="J39"/>
  <c i="1" r="J35"/>
  <c i="1" r="L41"/>
  <c i="1" r="L37"/>
  <c i="1" r="L33"/>
  <c i="1" r="N39"/>
  <c i="1" r="N35"/>
  <c i="1" r="P41"/>
  <c i="1" r="P37"/>
  <c i="1" r="P33"/>
  <c i="1" r="U40"/>
  <c i="1" r="U36"/>
  <c i="1" r="D42"/>
  <c i="1" r="D38"/>
  <c i="1" r="D34"/>
  <c i="1" r="J32"/>
  <c i="1" r="F42"/>
  <c i="1" r="F38"/>
  <c i="1" r="F34"/>
  <c i="1" r="H40"/>
  <c i="1" r="H36"/>
  <c i="1" r="J42"/>
  <c i="1" r="J38"/>
  <c i="1" r="J34"/>
  <c i="1" r="L40"/>
  <c i="1" r="L36"/>
  <c i="1" r="N42"/>
  <c i="1" r="N38"/>
  <c i="1" r="N34"/>
  <c i="1" r="P40"/>
  <c i="1" r="P36"/>
  <c i="1" r="U32"/>
  <c i="1" r="U39"/>
  <c i="1" r="U35"/>
  <c i="1" r="D41"/>
  <c i="1" r="D37"/>
  <c i="1" r="D33"/>
  <c i="1" r="L32"/>
  <c i="1" r="F41"/>
  <c i="1" r="F37"/>
  <c i="1" r="F33"/>
  <c i="1" r="H39"/>
  <c i="1" r="H35"/>
  <c i="1" r="J41"/>
  <c i="1" r="J37"/>
  <c i="1" r="J33"/>
  <c i="1" r="L39"/>
  <c i="1" r="L35"/>
  <c i="1" r="N41"/>
  <c i="1" r="N37"/>
  <c i="1" r="N33"/>
  <c i="1" r="U42"/>
  <c i="1" r="U38"/>
  <c i="1" r="U34"/>
  <c i="1" r="D40"/>
  <c i="1" r="D36"/>
  <c i="1" r="F32"/>
  <c i="1" r="N32"/>
  <c i="1" r="F40"/>
  <c i="1" r="F36"/>
  <c i="1" r="H42"/>
  <c i="1" r="H38"/>
  <c i="1" r="H34"/>
  <c i="1" r="J40"/>
  <c i="1" r="J36"/>
  <c i="1" r="L42"/>
  <c i="1" r="L38"/>
  <c i="1" r="L34"/>
  <c i="1" l="1" r="O38"/>
</calcChain>
</file>

<file path=xl/sharedStrings.xml><?xml version="1.0" encoding="utf-8"?>
<sst xmlns="http://schemas.openxmlformats.org/spreadsheetml/2006/main" count="47" uniqueCount="30">
  <si>
    <t>Fiscal</t>
  </si>
  <si>
    <t xml:space="preserve">   Year   </t>
  </si>
  <si>
    <t>Housing</t>
  </si>
  <si>
    <t>Retaliation</t>
  </si>
  <si>
    <t>Education</t>
  </si>
  <si>
    <t>Credit</t>
  </si>
  <si>
    <t>NA</t>
  </si>
  <si>
    <t xml:space="preserve">  </t>
  </si>
  <si>
    <t xml:space="preserve"> </t>
  </si>
  <si>
    <t xml:space="preserve">FiscalYear   </t>
  </si>
  <si>
    <t xml:space="preserve">Employment    </t>
  </si>
  <si>
    <t xml:space="preserve">PublicAccommodation   </t>
  </si>
  <si>
    <t xml:space="preserve">TotalFiled 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</si>
  <si>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</si>
  <si>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</si>
  <si>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</si>
  <si>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</si>
  <si>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</si>
  <si>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</si>
  <si>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</si>
  <si>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</si>
  <si>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GeneralFundAppropriation</t>
  </si>
  <si>
    <t>Complaint Categories</t>
  </si>
  <si>
    <t>Employment</t>
  </si>
  <si>
    <t>Acommodation</t>
  </si>
  <si>
    <t>Public</t>
  </si>
  <si>
    <t>Total Filed</t>
  </si>
  <si>
    <t xml:space="preserve"> Civil Rights Commission Appropriation and Complaint History</t>
  </si>
  <si>
    <t>Note:  The total filed is different than the sum by category because some complaints have multiple subject areas.</t>
  </si>
  <si>
    <r>
      <rPr>
        <sz val="9"/>
        <rFont val="Arial"/>
        <family val="2"/>
      </rPr>
      <t xml:space="preserve">For more information, see the Commission website:  </t>
    </r>
    <r>
      <rPr>
        <u/>
        <sz val="9"/>
        <color theme="10"/>
        <rFont val="Arial"/>
        <family val="2"/>
      </rPr>
      <t xml:space="preserve">https://icrc.iowa.gov.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</si>
</sst>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2" x14ac:knownFonts="1"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9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3">
    <xf borderId="0" fillId="0" fontId="0" numFmtId="0"/>
    <xf applyAlignment="0" applyBorder="0" applyFill="0" applyNumberFormat="0" applyProtection="0" borderId="0" fillId="0" fontId="9" numFmtId="0"/>
    <xf borderId="0" fillId="0" fontId="1" numFmtId="0"/>
  </cellStyleXfs>
  <cellXfs count="91">
    <xf borderId="0" fillId="0" fontId="0" numFmtId="0" xfId="0"/>
    <xf applyProtection="1" borderId="0" fillId="0" fontId="0" numFmtId="0" xfId="0">
      <protection locked="0"/>
    </xf>
    <xf applyFont="1" borderId="0" fillId="0" fontId="2" numFmtId="0" xfId="0"/>
    <xf applyFont="1" applyProtection="1" borderId="0" fillId="0" fontId="2" numFmtId="0" xfId="0">
      <protection locked="0"/>
    </xf>
    <xf applyFont="1" borderId="0" fillId="0" fontId="6" numFmtId="0" xfId="0"/>
    <xf applyAlignment="1" applyBorder="1" applyFill="1" applyFont="1" applyNumberFormat="1" borderId="0" fillId="0" fontId="6" numFmtId="3" xfId="0"/>
    <xf applyBorder="1" applyFill="1" applyFont="1" applyNumberFormat="1" borderId="0" fillId="0" fontId="6" numFmtId="3" xfId="0"/>
    <xf applyBorder="1" applyFill="1" applyFont="1" borderId="0" fillId="0" fontId="6" numFmtId="0" xfId="0"/>
    <xf applyAlignment="1" applyFont="1" borderId="0" fillId="0" fontId="5" numFmtId="0" xfId="0">
      <alignment horizontal="center"/>
    </xf>
    <xf applyFont="1" applyProtection="1" borderId="0" fillId="0" fontId="6" numFmtId="0" xfId="0">
      <protection locked="0"/>
    </xf>
    <xf applyFont="1" applyNumberFormat="1" applyProtection="1" borderId="0" fillId="0" fontId="6" numFmtId="3" xfId="0">
      <protection locked="0"/>
    </xf>
    <xf applyAlignment="1" applyBorder="1" applyFill="1" applyFont="1" applyProtection="1" borderId="0" fillId="0" fontId="6" numFmtId="0" xfId="0">
      <alignment horizontal="center"/>
      <protection locked="0"/>
    </xf>
    <xf applyBorder="1" applyFill="1" applyFont="1" applyNumberFormat="1" applyProtection="1" borderId="0" fillId="0" fontId="6" numFmtId="3" xfId="0">
      <protection locked="0"/>
    </xf>
    <xf applyAlignment="1" applyBorder="1" applyFill="1" applyFont="1" applyNumberFormat="1" applyProtection="1" borderId="0" fillId="0" fontId="6" numFmtId="3" xfId="0">
      <protection locked="0"/>
    </xf>
    <xf applyBorder="1" applyFill="1" applyFont="1" applyProtection="1" borderId="0" fillId="0" fontId="6" numFmtId="0" xfId="0">
      <protection locked="0"/>
    </xf>
    <xf applyAlignment="1" applyFont="1" borderId="0" fillId="0" fontId="6" numFmtId="0" xfId="0">
      <alignment horizontal="center"/>
    </xf>
    <xf applyAlignment="1" applyFont="1" borderId="0" fillId="0" fontId="5" numFmtId="0" xfId="0"/>
    <xf applyAlignment="1" applyFont="1" borderId="0" fillId="0" fontId="6" numFmtId="0" xfId="0"/>
    <xf applyFont="1" applyNumberFormat="1" borderId="0" fillId="0" fontId="6" numFmtId="3" xfId="0"/>
    <xf applyAlignment="1" applyBorder="1" applyFont="1" borderId="1" fillId="0" fontId="2" numFmtId="0" xfId="0">
      <alignment horizontal="center"/>
    </xf>
    <xf applyAlignment="1" applyBorder="1" applyFont="1" applyProtection="1" borderId="1" fillId="0" fontId="2" numFmtId="0" xfId="0">
      <alignment horizontal="center"/>
      <protection locked="0"/>
    </xf>
    <xf applyAlignment="1" applyFont="1" borderId="0" fillId="0" fontId="2" numFmtId="0" xfId="0"/>
    <xf applyAlignment="1" applyFont="1" applyProtection="1" borderId="0" fillId="0" fontId="6" numFmtId="0" xfId="0">
      <alignment horizontal="center"/>
      <protection locked="0"/>
    </xf>
    <xf applyAlignment="1" applyFont="1" borderId="0" fillId="0" fontId="4" numFmtId="0" xfId="0">
      <alignment vertical="center"/>
    </xf>
    <xf applyAlignment="1" applyBorder="1" applyFill="1" applyFont="1" applyProtection="1" borderId="0" fillId="0" fontId="6" numFmtId="0" xfId="0">
      <protection locked="0"/>
    </xf>
    <xf applyBorder="1" applyFont="1" applyNumberFormat="1" applyProtection="1" borderId="0" fillId="0" fontId="6" numFmtId="3" xfId="0">
      <protection locked="0"/>
    </xf>
    <xf applyAlignment="1" applyFont="1" borderId="0" fillId="0" fontId="6" numFmtId="0" quotePrefix="1" xfId="0"/>
    <xf applyAlignment="1" applyBorder="1" applyFill="1" applyFont="1" applyProtection="1" borderId="0" fillId="0" fontId="6" numFmtId="0" quotePrefix="1" xfId="0">
      <protection locked="0"/>
    </xf>
    <xf applyBorder="1" applyFont="1" borderId="0" fillId="0" fontId="6" numFmtId="0" xfId="0"/>
    <xf applyAlignment="1" applyBorder="1" applyFill="1" applyFont="1" applyProtection="1" borderId="0" fillId="0" fontId="0" numFmtId="0" xfId="0">
      <protection locked="0"/>
    </xf>
    <xf applyBorder="1" applyFill="1" applyFont="1" applyNumberFormat="1" applyProtection="1" borderId="0" fillId="0" fontId="0" numFmtId="3" xfId="0">
      <protection locked="0"/>
    </xf>
    <xf applyFont="1" applyNumberFormat="1" borderId="0" fillId="0" fontId="0" numFmtId="3" xfId="0"/>
    <xf applyBorder="1" applyFont="1" applyNumberFormat="1" borderId="0" fillId="0" fontId="6" numFmtId="3" xfId="0"/>
    <xf applyAlignment="1" applyBorder="1" applyFill="1" applyFont="1" applyNumberFormat="1" applyProtection="1" borderId="0" fillId="0" fontId="0" numFmtId="3" xfId="0">
      <protection locked="0"/>
    </xf>
    <xf applyAlignment="1" applyFont="1" applyNumberFormat="1" borderId="0" fillId="0" fontId="0" numFmtId="3" xfId="0"/>
    <xf applyFill="1" applyFont="1" borderId="0" fillId="0" fontId="6" numFmtId="0" xfId="0"/>
    <xf applyAlignment="1" applyFill="1" applyFont="1" applyProtection="1" borderId="0" fillId="0" fontId="6" numFmtId="0" xfId="0">
      <alignment horizontal="right"/>
      <protection locked="0"/>
    </xf>
    <xf applyFill="1" applyFont="1" applyProtection="1" borderId="0" fillId="0" fontId="6" numFmtId="0" xfId="0">
      <protection locked="0"/>
    </xf>
    <xf applyFill="1" applyFont="1" applyNumberFormat="1" applyProtection="1" borderId="0" fillId="0" fontId="6" numFmtId="3" xfId="0">
      <protection locked="0"/>
    </xf>
    <xf applyAlignment="1" applyFill="1" applyFont="1" borderId="0" fillId="0" fontId="6" numFmtId="0" xfId="0"/>
    <xf applyAlignment="1" applyFill="1" applyFont="1" applyNumberFormat="1" borderId="0" fillId="0" fontId="0" numFmtId="3" xfId="0"/>
    <xf applyFill="1" applyFont="1" applyNumberFormat="1" borderId="0" fillId="0" fontId="0" numFmtId="3" xfId="0"/>
    <xf applyAlignment="1" applyBorder="1" applyFont="1" borderId="0" fillId="0" fontId="6" numFmtId="0" xfId="0"/>
    <xf applyAlignment="1" applyBorder="1" applyFont="1" applyNumberFormat="1" borderId="0" fillId="0" fontId="6" numFmtId="3" xfId="0"/>
    <xf applyBorder="1" borderId="0" fillId="0" fontId="0" numFmtId="0" xfId="0"/>
    <xf applyAlignment="1" applyBorder="1" applyFont="1" applyNumberFormat="1" borderId="0" fillId="0" fontId="0" numFmtId="1" xfId="0">
      <alignment horizontal="right"/>
    </xf>
    <xf applyAlignment="1" applyBorder="1" applyFill="1" applyFont="1" applyNumberFormat="1" borderId="0" fillId="0" fontId="6" numFmtId="1" xfId="0">
      <alignment horizontal="right"/>
    </xf>
    <xf applyAlignment="1" applyBorder="1" applyFill="1" applyFont="1" applyNumberFormat="1" applyProtection="1" borderId="0" fillId="0" fontId="6" numFmtId="1" xfId="0">
      <alignment horizontal="right"/>
      <protection locked="0"/>
    </xf>
    <xf applyAlignment="1" applyBorder="1" applyNumberFormat="1" borderId="0" fillId="0" fontId="0" numFmtId="1" xfId="0">
      <alignment horizontal="right"/>
    </xf>
    <xf applyAlignment="1" applyBorder="1" applyFont="1" applyNumberFormat="1" borderId="0" fillId="0" fontId="0" numFmtId="3" xfId="0">
      <alignment horizontal="center"/>
    </xf>
    <xf applyAlignment="1" applyBorder="1" applyFont="1" applyNumberFormat="1" borderId="0" fillId="0" fontId="2" numFmtId="3" xfId="0">
      <alignment horizontal="center"/>
    </xf>
    <xf applyAlignment="1" applyBorder="1" applyFont="1" applyNumberFormat="1" applyProtection="1" borderId="0" fillId="0" fontId="2" numFmtId="3" xfId="0">
      <alignment horizontal="center"/>
      <protection locked="0"/>
    </xf>
    <xf applyAlignment="1" applyBorder="1" applyFont="1" applyNumberFormat="1" applyProtection="1" borderId="0" fillId="0" fontId="0" numFmtId="3" xfId="0">
      <alignment horizontal="center"/>
      <protection locked="0"/>
    </xf>
    <xf applyAlignment="1" applyBorder="1" applyFill="1" applyFont="1" applyNumberFormat="1" applyProtection="1" borderId="0" fillId="0" fontId="6" numFmtId="3" xfId="0">
      <alignment horizontal="right"/>
      <protection locked="0"/>
    </xf>
    <xf applyAlignment="1" applyBorder="1" applyFont="1" applyNumberFormat="1" borderId="0" fillId="0" fontId="6" numFmtId="3" xfId="0">
      <alignment horizontal="right"/>
    </xf>
    <xf applyAlignment="1" applyBorder="1" applyFont="1" applyNumberFormat="1" applyProtection="1" borderId="0" fillId="0" fontId="6" numFmtId="3" xfId="0">
      <alignment horizontal="right"/>
      <protection locked="0"/>
    </xf>
    <xf applyBorder="1" applyNumberFormat="1" borderId="0" fillId="0" fontId="0" numFmtId="3" xfId="0"/>
    <xf applyAlignment="1" borderId="0" fillId="0" fontId="0" numFmtId="0" xfId="0">
      <alignment wrapText="1"/>
    </xf>
    <xf applyAlignment="1" applyBorder="1" applyFont="1" applyNumberFormat="1" borderId="0" fillId="0" fontId="0" numFmtId="1" xfId="0">
      <alignment horizontal="left" vertical="top" wrapText="1"/>
    </xf>
    <xf applyNumberFormat="1" borderId="0" fillId="0" fontId="0" numFmtId="3" xfId="0"/>
    <xf applyAlignment="1" applyBorder="1" applyFill="1" applyFont="1" applyProtection="1" borderId="0" fillId="0" fontId="6" numFmtId="0" xfId="0">
      <alignment horizontal="center"/>
      <protection hidden="1"/>
    </xf>
    <xf applyBorder="1" applyFont="1" applyProtection="1" borderId="0" fillId="0" fontId="6" numFmtId="0" xfId="0">
      <protection hidden="1"/>
    </xf>
    <xf applyAlignment="1" applyBorder="1" applyFill="1" applyFont="1" applyNumberFormat="1" applyProtection="1" borderId="0" fillId="0" fontId="6" numFmtId="3" xfId="0">
      <protection hidden="1"/>
    </xf>
    <xf applyBorder="1" applyFill="1" applyFont="1" applyNumberFormat="1" applyProtection="1" borderId="0" fillId="0" fontId="6" numFmtId="3" xfId="0">
      <protection hidden="1"/>
    </xf>
    <xf applyBorder="1" applyFill="1" applyFont="1" applyProtection="1" borderId="0" fillId="0" fontId="6" numFmtId="0" xfId="0">
      <protection hidden="1"/>
    </xf>
    <xf applyFont="1" applyProtection="1" borderId="0" fillId="0" fontId="6" numFmtId="0" xfId="0">
      <protection hidden="1"/>
    </xf>
    <xf applyFont="1" applyNumberFormat="1" applyProtection="1" borderId="0" fillId="0" fontId="6" numFmtId="3" xfId="0">
      <protection hidden="1"/>
    </xf>
    <xf applyBorder="1" applyFont="1" applyNumberFormat="1" applyProtection="1" borderId="0" fillId="0" fontId="6" numFmtId="3" xfId="0">
      <protection hidden="1"/>
    </xf>
    <xf applyFill="1" applyFont="1" applyProtection="1" borderId="0" fillId="0" fontId="6" numFmtId="0" xfId="0">
      <protection hidden="1"/>
    </xf>
    <xf applyFill="1" applyFont="1" applyNumberFormat="1" applyProtection="1" borderId="0" fillId="0" fontId="0" numFmtId="3" xfId="0">
      <protection hidden="1"/>
    </xf>
    <xf applyAlignment="1" applyBorder="1" applyFill="1" applyFont="1" applyProtection="1" borderId="2" fillId="0" fontId="6" numFmtId="0" xfId="0">
      <alignment horizontal="center"/>
      <protection hidden="1"/>
    </xf>
    <xf applyBorder="1" applyFont="1" applyProtection="1" borderId="2" fillId="0" fontId="6" numFmtId="0" xfId="0">
      <protection hidden="1"/>
    </xf>
    <xf applyAlignment="1" applyBorder="1" applyFill="1" applyFont="1" applyNumberFormat="1" applyProtection="1" borderId="2" fillId="0" fontId="6" numFmtId="3" xfId="0">
      <protection hidden="1"/>
    </xf>
    <xf applyBorder="1" applyFill="1" applyFont="1" applyNumberFormat="1" applyProtection="1" borderId="2" fillId="0" fontId="6" numFmtId="3" xfId="0">
      <protection hidden="1"/>
    </xf>
    <xf applyBorder="1" applyFill="1" applyFont="1" applyProtection="1" borderId="2" fillId="0" fontId="6" numFmtId="0" xfId="0">
      <protection hidden="1"/>
    </xf>
    <xf applyBorder="1" applyFont="1" applyNumberFormat="1" applyProtection="1" borderId="2" fillId="0" fontId="6" numFmtId="3" xfId="0">
      <protection hidden="1"/>
    </xf>
    <xf applyAlignment="1" applyNumberFormat="1" borderId="0" fillId="0" fontId="0" numFmtId="3" xfId="0">
      <alignment horizontal="right"/>
    </xf>
    <xf applyAlignment="1" applyFont="1" applyProtection="1" borderId="0" fillId="0" fontId="0" numFmtId="0" xfId="0">
      <alignment horizontal="left"/>
      <protection locked="0"/>
    </xf>
    <xf applyAlignment="1" applyFont="1" applyProtection="1" borderId="0" fillId="0" fontId="0" numFmtId="0" xfId="0">
      <alignment horizontal="left"/>
      <protection locked="0"/>
    </xf>
    <xf applyAlignment="1" applyFont="1" borderId="0" fillId="0" fontId="8" numFmtId="0" xfId="0">
      <alignment horizontal="left"/>
    </xf>
    <xf applyAlignment="1" applyBorder="1" applyFont="1" borderId="1" fillId="0" fontId="0" numFmtId="0" xfId="0">
      <alignment horizontal="center"/>
    </xf>
    <xf applyAlignment="1" applyFont="1" borderId="0" fillId="0" fontId="0" numFmtId="0" xfId="0">
      <alignment horizontal="center"/>
    </xf>
    <xf applyAlignment="1" applyBorder="1" applyFont="1" applyProtection="1" borderId="1" fillId="0" fontId="0" numFmtId="0" xfId="0">
      <alignment horizontal="center"/>
      <protection locked="0"/>
    </xf>
    <xf applyAlignment="1" applyProtection="1" borderId="0" fillId="0" fontId="9" numFmtId="0" xfId="1">
      <alignment horizontal="left"/>
      <protection locked="0"/>
    </xf>
    <xf applyAlignment="1" applyFont="1" borderId="0" fillId="0" fontId="7" numFmtId="0" xfId="0">
      <alignment horizontal="left"/>
    </xf>
    <xf applyAlignment="1" applyFont="1" borderId="0" fillId="0" fontId="4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ill="1" applyFont="1" applyNumberFormat="1" applyProtection="1" borderId="0" fillId="0" fontId="11" numFmtId="1" xfId="2">
      <alignment horizontal="right"/>
      <protection locked="0"/>
    </xf>
    <xf applyFill="1" applyFont="1" borderId="0" fillId="0" fontId="10" numFmtId="0" xfId="2"/>
    <xf applyFill="1" applyFont="1" applyNumberFormat="1" borderId="0" fillId="0" fontId="10" numFmtId="3" xfId="2"/>
    <xf applyBorder="1" applyFill="1" applyFont="1" applyNumberFormat="1" borderId="0" fillId="0" fontId="10" numFmtId="3" xfId="2"/>
  </cellXfs>
  <cellStyles count="3">
    <cellStyle builtinId="8" name="Hyperlink" xfId="1"/>
    <cellStyle builtinId="0" name="Normal" xfId="0"/>
    <cellStyle name="Normal 2" xfId="2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4442619519188E-2"/>
          <c:y val="5.1771117166212535E-2"/>
          <c:w val="0.82845179245232381"/>
          <c:h val="0.7291003449614839"/>
        </c:manualLayout>
      </c:layout>
      <c:barChart>
        <c:barDir val="col"/>
        <c:grouping val="stacked"/>
        <c:varyColors val="0"/>
        <c:ser>
          <c:idx val="0"/>
          <c:order val="1"/>
          <c:tx>
            <c:v>General Fund Appropriation</c:v>
          </c:tx>
          <c:spPr>
            <a:ln w="19050">
              <a:solidFill>
                <a:schemeClr val="bg1"/>
              </a:solidFill>
              <a:prstDash val="solid"/>
            </a:ln>
          </c:spPr>
          <c:invertIfNegative val="0"/>
          <c:dLbls>
            <c:numFmt formatCode="_(&quot;$&quot;* #,##0.0_);_(&quot;$&quot;* \(#,##0.0\);_(&quot;$&quot;* &quot;-&quot;?_);_(@_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Factbook!#REF!</c:f>
            </c:multiLvlStrRef>
          </c:cat>
          <c:val>
            <c:numRef>
              <c:f>Factbook!$V$32:$V$42</c:f>
              <c:numCache>
                <c:formatCode>#,##0</c:formatCode>
                <c:ptCount val="11"/>
                <c:pt idx="0">
                  <c:v>1165322</c:v>
                </c:pt>
                <c:pt idx="1">
                  <c:v>1504036</c:v>
                </c:pt>
                <c:pt idx="2">
                  <c:v>1545232</c:v>
                </c:pt>
                <c:pt idx="3">
                  <c:v>1379861</c:v>
                </c:pt>
                <c:pt idx="4">
                  <c:v>1327807</c:v>
                </c:pt>
                <c:pt idx="5">
                  <c:v>1297069</c:v>
                </c:pt>
                <c:pt idx="6">
                  <c:v>1297069</c:v>
                </c:pt>
                <c:pt idx="7">
                  <c:v>1169540</c:v>
                </c:pt>
                <c:pt idx="8">
                  <c:v>1169540</c:v>
                </c:pt>
                <c:pt idx="9">
                  <c:v>1169540</c:v>
                </c:pt>
                <c:pt idx="10">
                  <c:v>1157062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C9-4089-812D-DF46464CD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56719104"/>
        <c:axId val="256724992"/>
      </c:barChart>
      <c:lineChart>
        <c:grouping val="standard"/>
        <c:varyColors val="0"/>
        <c:ser>
          <c:idx val="1"/>
          <c:order val="0"/>
          <c:tx>
            <c:v>Complaints Filed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Factbook!$U$32:$U$42</c:f>
              <c:strCache>
                <c:ptCount val="11"/>
                <c:pt idx="0">
                  <c:v>FY 2007</c:v>
                </c:pt>
                <c:pt idx="1">
                  <c:v>FY 2008</c:v>
                </c:pt>
                <c:pt idx="2">
                  <c:v>FY 2009</c:v>
                </c:pt>
                <c:pt idx="3">
                  <c:v>FY 2010</c:v>
                </c:pt>
                <c:pt idx="4">
                  <c:v>FY 2011</c:v>
                </c:pt>
                <c:pt idx="5">
                  <c:v>FY 2012</c:v>
                </c:pt>
                <c:pt idx="6">
                  <c:v>FY 2013</c:v>
                </c:pt>
                <c:pt idx="7">
                  <c:v>FY 2014</c:v>
                </c:pt>
                <c:pt idx="8">
                  <c:v>FY 2015</c:v>
                </c:pt>
                <c:pt idx="9">
                  <c:v>FY 2016</c:v>
                </c:pt>
                <c:pt idx="10">
                  <c:v>FY 2017</c:v>
                </c:pt>
              </c:strCache>
            </c:strRef>
          </c:cat>
          <c:val>
            <c:numRef>
              <c:f>Factbook!$P$32:$P$42</c:f>
              <c:numCache>
                <c:formatCode>#,##0</c:formatCode>
                <c:ptCount val="11"/>
                <c:pt idx="0">
                  <c:v>1732</c:v>
                </c:pt>
                <c:pt idx="1">
                  <c:v>2274</c:v>
                </c:pt>
                <c:pt idx="2">
                  <c:v>1936</c:v>
                </c:pt>
                <c:pt idx="3">
                  <c:v>1905</c:v>
                </c:pt>
                <c:pt idx="4">
                  <c:v>1883</c:v>
                </c:pt>
                <c:pt idx="5">
                  <c:v>1724</c:v>
                </c:pt>
                <c:pt idx="6">
                  <c:v>1550</c:v>
                </c:pt>
                <c:pt idx="7">
                  <c:v>1509</c:v>
                </c:pt>
                <c:pt idx="8">
                  <c:v>1634</c:v>
                </c:pt>
                <c:pt idx="9">
                  <c:v>1563</c:v>
                </c:pt>
                <c:pt idx="10">
                  <c:v>1626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C9-4089-812D-DF46464CD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711296"/>
        <c:axId val="256717184"/>
      </c:lineChart>
      <c:catAx>
        <c:axId val="25671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71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6717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b="0" lang="en-US"/>
                  <a:t>Complaints</a:t>
                </a:r>
              </a:p>
            </c:rich>
          </c:tx>
          <c:layout>
            <c:manualLayout>
              <c:xMode val="edge"/>
              <c:yMode val="edge"/>
              <c:x val="6.1739961829665804E-3"/>
              <c:y val="4.463949601899554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711296"/>
        <c:crosses val="autoZero"/>
        <c:crossBetween val="between"/>
      </c:valAx>
      <c:catAx>
        <c:axId val="256719104"/>
        <c:scaling>
          <c:orientation val="minMax"/>
        </c:scaling>
        <c:delete val="1"/>
        <c:axPos val="b"/>
        <c:majorTickMark val="out"/>
        <c:minorTickMark val="none"/>
        <c:tickLblPos val="nextTo"/>
        <c:crossAx val="256724992"/>
        <c:crossesAt val="8.5000000000000002E+53"/>
        <c:auto val="0"/>
        <c:lblAlgn val="ctr"/>
        <c:lblOffset val="100"/>
        <c:noMultiLvlLbl val="0"/>
      </c:catAx>
      <c:valAx>
        <c:axId val="256724992"/>
        <c:scaling>
          <c:orientation val="minMax"/>
          <c:min val="0"/>
        </c:scaling>
        <c:delete val="0"/>
        <c:axPos val="r"/>
        <c:numFmt formatCode="\ \ \ 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5671910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041463171533936"/>
                <c:y val="2.3833230903758839E-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b="0" lang="en-US"/>
                    <a:t>Appropriations in Millions</a:t>
                  </a:r>
                </a:p>
              </c:rich>
            </c:tx>
          </c:dispUnitsLbl>
        </c:dispUnits>
      </c:valAx>
      <c:spPr>
        <a:noFill/>
        <a:ln w="25400"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0.10085474294485468"/>
          <c:y val="0.8528613190982226"/>
          <c:w val="0.26453016157790404"/>
          <c:h val="0.1113988305154888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footer="0.5" header="0.5" l="0.75" r="0.75" t="1"/>
    <c:pageSetup horizontalDpi="-4" orientation="portrait" verticalDpi="-4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38100</xdr:colOff>
      <xdr:row>1</xdr:row>
      <xdr:rowOff>66675</xdr:rowOff>
    </xdr:from>
    <xdr:to>
      <xdr:col>19</xdr:col>
      <xdr:colOff>514350</xdr:colOff>
      <xdr:row>26</xdr:row>
      <xdr:rowOff>121920</xdr:rowOff>
    </xdr:to>
    <xdr:graphicFrame macro="">
      <xdr:nvGraphicFramePr>
        <xdr:cNvPr id="1546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https://icrc.iowa.gov/" TargetMode="External" Type="http://schemas.openxmlformats.org/officeDocument/2006/relationships/hyperlink"/><Relationship Id="rId2" Target="../printerSettings/printerSettings1.bin" Type="http://schemas.openxmlformats.org/officeDocument/2006/relationships/printerSettings"/><Relationship Id="rId3" Target="../drawings/drawing1.xml" Type="http://schemas.openxmlformats.org/officeDocument/2006/relationships/drawing"/><Relationship Id="rId4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J160"/>
  <sheetViews>
    <sheetView tabSelected="1" topLeftCell="B1" workbookViewId="0" zoomScaleNormal="100">
      <selection activeCell="AA13" sqref="AA13"/>
    </sheetView>
  </sheetViews>
  <sheetFormatPr defaultRowHeight="12" x14ac:dyDescent="0.2"/>
  <cols>
    <col min="1" max="1" customWidth="true" hidden="true" width="2.140625" collapsed="false"/>
    <col min="2" max="2" customWidth="true" width="8.42578125" collapsed="false"/>
    <col min="3" max="3" customWidth="true" width="2.0" collapsed="false"/>
    <col min="4" max="4" customWidth="true" width="12.0" collapsed="false"/>
    <col min="5" max="5" customWidth="true" width="1.5703125" collapsed="false"/>
    <col min="6" max="6" customWidth="true" width="13.28515625" collapsed="false"/>
    <col min="7" max="7" customWidth="true" width="1.42578125" collapsed="false"/>
    <col min="8" max="8" customWidth="true" style="1" width="7.28515625" collapsed="false"/>
    <col min="9" max="9" customWidth="true" width="1.85546875" collapsed="false"/>
    <col min="10" max="10" customWidth="true" width="9.42578125" collapsed="false"/>
    <col min="11" max="11" customWidth="true" width="1.5703125" collapsed="false"/>
    <col min="12" max="12" customWidth="true" style="1" width="9.42578125" collapsed="false"/>
    <col min="13" max="13" customWidth="true" width="1.42578125" collapsed="false"/>
    <col min="14" max="14" customWidth="true" style="1" width="6.7109375" collapsed="false"/>
    <col min="15" max="15" customWidth="true" width="1.42578125" collapsed="false"/>
    <col min="16" max="16" customWidth="true" style="1" width="10.7109375" collapsed="false"/>
    <col min="17" max="17" customWidth="true" width="2.140625" collapsed="false"/>
    <col min="18" max="18" customWidth="true" width="4.7109375" collapsed="false"/>
    <col min="19" max="19" customWidth="true" width="2.7109375" collapsed="false"/>
    <col min="20" max="20" customWidth="true" width="4.0" collapsed="false"/>
    <col min="21" max="22" customWidth="true" hidden="true" width="9.140625" collapsed="false"/>
    <col min="27" max="27" bestFit="true" customWidth="true" width="12.28515625" collapsed="false"/>
  </cols>
  <sheetData>
    <row customFormat="1" ht="18" r="1" s="23" spans="1:27" x14ac:dyDescent="0.2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11" spans="1:27" x14ac:dyDescent="0.2">
      <c r="U11" s="16"/>
      <c r="V11" s="17"/>
      <c r="W11" s="4"/>
      <c r="Y11" s="16"/>
      <c r="Z11" s="17"/>
      <c r="AA11" s="4"/>
    </row>
    <row r="12" spans="1:27" x14ac:dyDescent="0.2">
      <c r="U12" s="26"/>
      <c r="V12" s="4"/>
      <c r="W12" s="18"/>
      <c r="Y12" s="26"/>
      <c r="Z12" s="12"/>
      <c r="AA12" s="18"/>
    </row>
    <row r="13" spans="1:27" x14ac:dyDescent="0.2">
      <c r="U13" s="27"/>
      <c r="V13" s="12"/>
      <c r="W13" s="18"/>
      <c r="Y13" s="27"/>
      <c r="Z13" s="12"/>
      <c r="AA13" s="18"/>
    </row>
    <row r="14" spans="1:27" x14ac:dyDescent="0.2">
      <c r="U14" s="27"/>
      <c r="V14" s="12"/>
      <c r="W14" s="18"/>
      <c r="Y14" s="27"/>
      <c r="Z14" s="12"/>
      <c r="AA14" s="18"/>
    </row>
    <row customHeight="1" ht="9" r="15" spans="1:27" x14ac:dyDescent="0.2">
      <c r="U15" s="27"/>
      <c r="V15" s="12"/>
      <c r="W15" s="18"/>
      <c r="Y15" s="27"/>
      <c r="Z15" s="12"/>
      <c r="AA15" s="18"/>
    </row>
    <row customHeight="1" ht="9" r="16" spans="1:27" x14ac:dyDescent="0.2">
      <c r="U16" s="27"/>
      <c r="V16" s="12"/>
      <c r="W16" s="18"/>
      <c r="Y16" s="27"/>
      <c r="Z16" s="12"/>
      <c r="AA16" s="18"/>
    </row>
    <row customHeight="1" ht="9" r="17" spans="1:27" x14ac:dyDescent="0.2">
      <c r="U17" s="27"/>
      <c r="V17" s="12"/>
      <c r="W17" s="18"/>
      <c r="Y17" s="27"/>
      <c r="Z17" s="12"/>
      <c r="AA17" s="18"/>
    </row>
    <row customHeight="1" ht="9" r="18" spans="1:27" x14ac:dyDescent="0.2">
      <c r="U18" s="27"/>
      <c r="V18" s="12"/>
      <c r="W18" s="18"/>
      <c r="Y18" s="27"/>
      <c r="Z18" s="12"/>
      <c r="AA18" s="18"/>
    </row>
    <row customHeight="1" ht="9" r="19" spans="1:27" x14ac:dyDescent="0.2">
      <c r="U19" s="27"/>
      <c r="V19" s="12"/>
      <c r="W19" s="18"/>
      <c r="Y19" s="27"/>
      <c r="Z19" s="12"/>
      <c r="AA19" s="18"/>
    </row>
    <row customHeight="1" ht="9" r="20" spans="1:27" x14ac:dyDescent="0.2">
      <c r="U20" s="27"/>
      <c r="V20" s="12"/>
      <c r="W20" s="18"/>
      <c r="Y20" s="27"/>
      <c r="Z20" s="12"/>
      <c r="AA20" s="18"/>
    </row>
    <row r="21" spans="1:27" x14ac:dyDescent="0.2">
      <c r="U21" s="27"/>
      <c r="V21" s="12"/>
      <c r="W21" s="18"/>
      <c r="Y21" s="27"/>
      <c r="Z21" s="12"/>
      <c r="AA21" s="18"/>
    </row>
    <row r="22" spans="1:27" x14ac:dyDescent="0.2">
      <c r="U22" s="27"/>
      <c r="V22" s="12"/>
      <c r="W22" s="18"/>
      <c r="Y22" s="27"/>
      <c r="Z22" s="12"/>
      <c r="AA22" s="18"/>
    </row>
    <row r="23" spans="1:27" x14ac:dyDescent="0.2">
      <c r="U23" s="27"/>
      <c r="V23" s="12"/>
      <c r="W23" s="18"/>
      <c r="Y23" s="27"/>
      <c r="Z23" s="12"/>
      <c r="AA23" s="18"/>
    </row>
    <row r="24" spans="1:27" x14ac:dyDescent="0.2">
      <c r="U24" s="27"/>
      <c r="V24" s="12"/>
      <c r="W24" s="18"/>
      <c r="Y24" s="27"/>
      <c r="Z24" s="12"/>
      <c r="AA24" s="18"/>
    </row>
    <row r="25" spans="1:27" x14ac:dyDescent="0.2">
      <c r="U25" s="24"/>
      <c r="V25" s="10"/>
      <c r="W25" s="18"/>
      <c r="Y25" s="27"/>
      <c r="Z25" s="12"/>
      <c r="AA25" s="18"/>
    </row>
    <row r="26" spans="1:27" x14ac:dyDescent="0.2">
      <c r="U26" s="24"/>
      <c r="V26" s="10"/>
      <c r="W26" s="18"/>
      <c r="Y26" s="27"/>
      <c r="Z26" s="12"/>
      <c r="AA26" s="18"/>
    </row>
    <row customFormat="1" customHeight="1" ht="15" r="27" s="23" spans="1:27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Y27" s="24"/>
      <c r="Z27" s="12"/>
      <c r="AA27" s="18"/>
    </row>
    <row customFormat="1" customHeight="1" ht="15.6" r="28" s="2" spans="1:27" x14ac:dyDescent="0.25">
      <c r="B28" s="84" t="s">
        <v>22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Y28" s="29"/>
      <c r="Z28" s="30"/>
      <c r="AA28" s="31"/>
    </row>
    <row customFormat="1" customHeight="1" ht="5.45" r="29" s="2" spans="1:27" x14ac:dyDescent="0.2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Y29" s="29"/>
      <c r="Z29" s="30"/>
      <c r="AA29" s="31"/>
    </row>
    <row customFormat="1" customHeight="1" ht="11.1" r="30" s="17" spans="1:27" x14ac:dyDescent="0.2">
      <c r="A30" s="16"/>
      <c r="B30" s="15" t="s">
        <v>0</v>
      </c>
      <c r="D30" s="15"/>
      <c r="E30" s="15"/>
      <c r="F30" s="81" t="s">
        <v>25</v>
      </c>
      <c r="H30" s="22"/>
      <c r="I30" s="15"/>
      <c r="J30" s="15"/>
      <c r="K30" s="15"/>
      <c r="L30" s="22"/>
      <c r="M30" s="15"/>
      <c r="N30" s="22"/>
      <c r="O30" s="15"/>
      <c r="P30" s="22"/>
      <c r="Y30" s="29"/>
      <c r="Z30" s="33"/>
      <c r="AA30" s="34"/>
    </row>
    <row customFormat="1" customHeight="1" ht="11.1" r="31" s="17" spans="1:27" x14ac:dyDescent="0.2">
      <c r="B31" s="19" t="s">
        <v>1</v>
      </c>
      <c r="D31" s="80" t="s">
        <v>23</v>
      </c>
      <c r="F31" s="80" t="s">
        <v>24</v>
      </c>
      <c r="H31" s="19" t="s">
        <v>2</v>
      </c>
      <c r="J31" s="19" t="s">
        <v>3</v>
      </c>
      <c r="L31" s="19" t="s">
        <v>4</v>
      </c>
      <c r="N31" s="20" t="s">
        <v>5</v>
      </c>
      <c r="O31" s="8"/>
      <c r="P31" s="82" t="s">
        <v>26</v>
      </c>
    </row>
    <row customFormat="1" customHeight="1" ht="12.95" r="32" s="4" spans="1:27" x14ac:dyDescent="0.2">
      <c r="B32" s="60">
        <f>LARGE(Data!$A$2:$A$99,11)</f>
        <v>2007</v>
      </c>
      <c r="C32" s="61"/>
      <c r="D32" s="62">
        <f>INDEX(Data!$A$2:$H$99,MATCH(Factbook!$B32,Data!$A$2:$A$99,0),2)</f>
        <v>1413</v>
      </c>
      <c r="E32" s="63"/>
      <c r="F32" s="62">
        <f>INDEX(Data!$A$2:$H$99,MATCH(Factbook!$B32,Data!$A$2:$A$99,0),3)</f>
        <v>171</v>
      </c>
      <c r="G32" s="64"/>
      <c r="H32" s="62">
        <f>INDEX(Data!$A$2:$H$99,MATCH(Factbook!$B32,Data!$A$2:$A$99,0),4)</f>
        <v>121</v>
      </c>
      <c r="I32" s="61"/>
      <c r="J32" s="62">
        <f>INDEX(Data!$A$2:$H$99,MATCH(Factbook!$B32,Data!$A$2:$A$99,0),5)</f>
        <v>421</v>
      </c>
      <c r="K32" s="61"/>
      <c r="L32" s="62">
        <f>INDEX(Data!$A$2:$H$99,MATCH(Factbook!$B32,Data!$A$2:$A$99,0),6)</f>
        <v>35</v>
      </c>
      <c r="M32" s="61"/>
      <c r="N32" s="62">
        <f>INDEX(Data!$A$2:$H$99,MATCH(Factbook!$B32,Data!$A$2:$A$99,0),7)</f>
        <v>3</v>
      </c>
      <c r="O32" s="61"/>
      <c r="P32" s="62">
        <f>INDEX(Data!$A$2:$H$99,MATCH(Factbook!$B32,Data!$A$2:$A$99,0),8)</f>
        <v>1732</v>
      </c>
      <c r="Q32" s="65"/>
      <c r="R32" s="60"/>
      <c r="S32" s="60"/>
      <c r="T32" s="66"/>
      <c r="U32" s="66" t="str">
        <f>CONCATENATE("FY ",B32)</f>
        <v>FY 2007</v>
      </c>
      <c r="V32" s="62">
        <f>INDEX(Data!$A$2:$I$99,MATCH(Factbook!$B32,Data!$A$2:$A$99,0),9)</f>
        <v>1165322</v>
      </c>
    </row>
    <row customFormat="1" customHeight="1" ht="12.95" r="33" s="4" spans="2:35" x14ac:dyDescent="0.2">
      <c r="B33" s="70">
        <f>LARGE(Data!$A$2:$A$99,10)</f>
        <v>2008</v>
      </c>
      <c r="C33" s="71"/>
      <c r="D33" s="72">
        <f>INDEX(Data!$A$2:$H$99,MATCH(Factbook!$B33,Data!$A$2:$A$99,0),2)</f>
        <v>1453</v>
      </c>
      <c r="E33" s="73"/>
      <c r="F33" s="72">
        <f>INDEX(Data!$A$2:$H$99,MATCH(Factbook!$B33,Data!$A$2:$A$99,0),3)</f>
        <v>185</v>
      </c>
      <c r="G33" s="74"/>
      <c r="H33" s="72">
        <f>INDEX(Data!$A$2:$H$99,MATCH(Factbook!$B33,Data!$A$2:$A$99,0),4)</f>
        <v>138</v>
      </c>
      <c r="I33" s="71"/>
      <c r="J33" s="72">
        <f>INDEX(Data!$A$2:$H$99,MATCH(Factbook!$B33,Data!$A$2:$A$99,0),5)</f>
        <v>457</v>
      </c>
      <c r="K33" s="71"/>
      <c r="L33" s="72">
        <f>INDEX(Data!$A$2:$H$99,MATCH(Factbook!$B33,Data!$A$2:$A$99,0),6)</f>
        <v>36</v>
      </c>
      <c r="M33" s="71"/>
      <c r="N33" s="72">
        <f>INDEX(Data!$A$2:$H$99,MATCH(Factbook!$B33,Data!$A$2:$A$99,0),7)</f>
        <v>5</v>
      </c>
      <c r="O33" s="71"/>
      <c r="P33" s="72">
        <f>INDEX(Data!$A$2:$H$99,MATCH(Factbook!$B33,Data!$A$2:$A$99,0),8)</f>
        <v>2274</v>
      </c>
      <c r="Q33" s="65"/>
      <c r="R33" s="60"/>
      <c r="S33" s="60"/>
      <c r="T33" s="66"/>
      <c r="U33" s="66" t="str">
        <f ref="U33:U42" si="0" t="shared">CONCATENATE("FY ",B33)</f>
        <v>FY 2008</v>
      </c>
      <c r="V33" s="62">
        <f>INDEX(Data!$A$2:$I$99,MATCH(Factbook!$B33,Data!$A$2:$A$99,0),9)</f>
        <v>1504036</v>
      </c>
    </row>
    <row customFormat="1" customHeight="1" ht="12.95" r="34" s="4" spans="2:35" x14ac:dyDescent="0.2">
      <c r="B34" s="60">
        <f>LARGE(Data!$A$2:$A$99,9)</f>
        <v>2009</v>
      </c>
      <c r="C34" s="61"/>
      <c r="D34" s="62">
        <f>INDEX(Data!$A$2:$H$99,MATCH(Factbook!$B34,Data!$A$2:$A$99,0),2)</f>
        <v>1644</v>
      </c>
      <c r="E34" s="63"/>
      <c r="F34" s="62">
        <f>INDEX(Data!$A$2:$H$99,MATCH(Factbook!$B34,Data!$A$2:$A$99,0),3)</f>
        <v>153</v>
      </c>
      <c r="G34" s="64"/>
      <c r="H34" s="62">
        <f>INDEX(Data!$A$2:$H$99,MATCH(Factbook!$B34,Data!$A$2:$A$99,0),4)</f>
        <v>127</v>
      </c>
      <c r="I34" s="61"/>
      <c r="J34" s="62">
        <f>INDEX(Data!$A$2:$H$99,MATCH(Factbook!$B34,Data!$A$2:$A$99,0),5)</f>
        <v>584</v>
      </c>
      <c r="K34" s="61"/>
      <c r="L34" s="62">
        <f>INDEX(Data!$A$2:$H$99,MATCH(Factbook!$B34,Data!$A$2:$A$99,0),6)</f>
        <v>21</v>
      </c>
      <c r="M34" s="61"/>
      <c r="N34" s="62">
        <f>INDEX(Data!$A$2:$H$99,MATCH(Factbook!$B34,Data!$A$2:$A$99,0),7)</f>
        <v>2</v>
      </c>
      <c r="O34" s="61"/>
      <c r="P34" s="62">
        <f>INDEX(Data!$A$2:$H$99,MATCH(Factbook!$B34,Data!$A$2:$A$99,0),8)</f>
        <v>1936</v>
      </c>
      <c r="Q34" s="65"/>
      <c r="R34" s="60"/>
      <c r="S34" s="60"/>
      <c r="T34" s="66"/>
      <c r="U34" s="66" t="str">
        <f si="0" t="shared"/>
        <v>FY 2009</v>
      </c>
      <c r="V34" s="62">
        <f>INDEX(Data!$A$2:$I$99,MATCH(Factbook!$B34,Data!$A$2:$A$99,0),9)</f>
        <v>1545232</v>
      </c>
    </row>
    <row customFormat="1" customHeight="1" ht="12.95" r="35" s="4" spans="2:35" x14ac:dyDescent="0.2">
      <c r="B35" s="60">
        <f>LARGE(Data!$A$2:$A$99,8)</f>
        <v>2010</v>
      </c>
      <c r="C35" s="61"/>
      <c r="D35" s="62">
        <f>INDEX(Data!$A$2:$H$99,MATCH(Factbook!$B35,Data!$A$2:$A$99,0),2)</f>
        <v>1458</v>
      </c>
      <c r="E35" s="63"/>
      <c r="F35" s="62">
        <f>INDEX(Data!$A$2:$H$99,MATCH(Factbook!$B35,Data!$A$2:$A$99,0),3)</f>
        <v>155</v>
      </c>
      <c r="G35" s="64"/>
      <c r="H35" s="62">
        <f>INDEX(Data!$A$2:$H$99,MATCH(Factbook!$B35,Data!$A$2:$A$99,0),4)</f>
        <v>167</v>
      </c>
      <c r="I35" s="61"/>
      <c r="J35" s="62">
        <f>INDEX(Data!$A$2:$H$99,MATCH(Factbook!$B35,Data!$A$2:$A$99,0),5)</f>
        <v>505</v>
      </c>
      <c r="K35" s="61" t="s">
        <v>7</v>
      </c>
      <c r="L35" s="62">
        <f>INDEX(Data!$A$2:$H$99,MATCH(Factbook!$B35,Data!$A$2:$A$99,0),6)</f>
        <v>37</v>
      </c>
      <c r="M35" s="61"/>
      <c r="N35" s="62">
        <f>INDEX(Data!$A$2:$H$99,MATCH(Factbook!$B35,Data!$A$2:$A$99,0),7)</f>
        <v>2</v>
      </c>
      <c r="O35" s="61"/>
      <c r="P35" s="62">
        <f>INDEX(Data!$A$2:$H$99,MATCH(Factbook!$B35,Data!$A$2:$A$99,0),8)</f>
        <v>1905</v>
      </c>
      <c r="Q35" s="65"/>
      <c r="R35" s="60"/>
      <c r="S35" s="60"/>
      <c r="T35" s="66"/>
      <c r="U35" s="66" t="str">
        <f si="0" t="shared"/>
        <v>FY 2010</v>
      </c>
      <c r="V35" s="62">
        <f>INDEX(Data!$A$2:$I$99,MATCH(Factbook!$B35,Data!$A$2:$A$99,0),9)</f>
        <v>1379861</v>
      </c>
    </row>
    <row customFormat="1" customHeight="1" ht="12.75" r="36" s="4" spans="2:35" x14ac:dyDescent="0.2">
      <c r="B36" s="70">
        <f>LARGE(Data!$A$2:$A$99,7)</f>
        <v>2011</v>
      </c>
      <c r="C36" s="71"/>
      <c r="D36" s="72">
        <f>INDEX(Data!$A$2:$H$99,MATCH(Factbook!$B36,Data!$A$2:$A$99,0),2)</f>
        <v>1539</v>
      </c>
      <c r="E36" s="73"/>
      <c r="F36" s="72">
        <f>INDEX(Data!$A$2:$H$99,MATCH(Factbook!$B36,Data!$A$2:$A$99,0),3)</f>
        <v>161</v>
      </c>
      <c r="G36" s="74"/>
      <c r="H36" s="72">
        <f>INDEX(Data!$A$2:$H$99,MATCH(Factbook!$B36,Data!$A$2:$A$99,0),4)</f>
        <v>148</v>
      </c>
      <c r="I36" s="71"/>
      <c r="J36" s="72">
        <f>INDEX(Data!$A$2:$H$99,MATCH(Factbook!$B36,Data!$A$2:$A$99,0),5)</f>
        <v>509</v>
      </c>
      <c r="K36" s="71"/>
      <c r="L36" s="72">
        <f>INDEX(Data!$A$2:$H$99,MATCH(Factbook!$B36,Data!$A$2:$A$99,0),6)</f>
        <v>36</v>
      </c>
      <c r="M36" s="71"/>
      <c r="N36" s="72">
        <f>INDEX(Data!$A$2:$H$99,MATCH(Factbook!$B36,Data!$A$2:$A$99,0),7)</f>
        <v>7</v>
      </c>
      <c r="O36" s="71"/>
      <c r="P36" s="72">
        <f>INDEX(Data!$A$2:$H$99,MATCH(Factbook!$B36,Data!$A$2:$A$99,0),8)</f>
        <v>1883</v>
      </c>
      <c r="Q36" s="65"/>
      <c r="R36" s="65"/>
      <c r="S36" s="65"/>
      <c r="T36" s="65"/>
      <c r="U36" s="66" t="str">
        <f si="0" t="shared"/>
        <v>FY 2011</v>
      </c>
      <c r="V36" s="62">
        <f>INDEX(Data!$A$2:$I$99,MATCH(Factbook!$B36,Data!$A$2:$A$99,0),9)</f>
        <v>1327807</v>
      </c>
    </row>
    <row customFormat="1" customHeight="1" ht="13.15" r="37" s="4" spans="2:35" x14ac:dyDescent="0.2">
      <c r="B37" s="60">
        <f>LARGE(Data!$A$2:$A$99,6)</f>
        <v>2012</v>
      </c>
      <c r="C37" s="61"/>
      <c r="D37" s="62">
        <f>INDEX(Data!$A$2:$H$99,MATCH(Factbook!$B37,Data!$A$2:$A$99,0),2)</f>
        <v>1373</v>
      </c>
      <c r="E37" s="63"/>
      <c r="F37" s="62">
        <f>INDEX(Data!$A$2:$H$99,MATCH(Factbook!$B37,Data!$A$2:$A$99,0),3)</f>
        <v>154</v>
      </c>
      <c r="G37" s="64"/>
      <c r="H37" s="62">
        <f>INDEX(Data!$A$2:$H$99,MATCH(Factbook!$B37,Data!$A$2:$A$99,0),4)</f>
        <v>160</v>
      </c>
      <c r="I37" s="61"/>
      <c r="J37" s="62">
        <f>INDEX(Data!$A$2:$H$99,MATCH(Factbook!$B37,Data!$A$2:$A$99,0),5)</f>
        <v>586</v>
      </c>
      <c r="K37" s="61"/>
      <c r="L37" s="62">
        <f>INDEX(Data!$A$2:$H$99,MATCH(Factbook!$B37,Data!$A$2:$A$99,0),6)</f>
        <v>36</v>
      </c>
      <c r="M37" s="61"/>
      <c r="N37" s="62">
        <f>INDEX(Data!$A$2:$H$99,MATCH(Factbook!$B37,Data!$A$2:$A$99,0),7)</f>
        <v>3</v>
      </c>
      <c r="O37" s="61"/>
      <c r="P37" s="62">
        <f>INDEX(Data!$A$2:$H$99,MATCH(Factbook!$B37,Data!$A$2:$A$99,0),8)</f>
        <v>1724</v>
      </c>
      <c r="Q37" s="65"/>
      <c r="R37" s="65"/>
      <c r="S37" s="65"/>
      <c r="T37" s="65"/>
      <c r="U37" s="66" t="str">
        <f si="0" t="shared"/>
        <v>FY 2012</v>
      </c>
      <c r="V37" s="62">
        <f>INDEX(Data!$A$2:$I$99,MATCH(Factbook!$B37,Data!$A$2:$A$99,0),9)</f>
        <v>1297069</v>
      </c>
    </row>
    <row customFormat="1" customHeight="1" ht="12.6" r="38" s="4" spans="2:35" x14ac:dyDescent="0.2">
      <c r="B38" s="60">
        <f>LARGE(Data!$A$2:$A$99,5)</f>
        <v>2013</v>
      </c>
      <c r="C38" s="61"/>
      <c r="D38" s="62">
        <f>INDEX(Data!$A$2:$H$99,MATCH(Factbook!$B38,Data!$A$2:$A$99,0),2)</f>
        <v>1226</v>
      </c>
      <c r="E38" s="63"/>
      <c r="F38" s="62">
        <f>INDEX(Data!$A$2:$H$99,MATCH(Factbook!$B38,Data!$A$2:$A$99,0),3)</f>
        <v>124</v>
      </c>
      <c r="G38" s="64"/>
      <c r="H38" s="62">
        <f>INDEX(Data!$A$2:$H$99,MATCH(Factbook!$B38,Data!$A$2:$A$99,0),4)</f>
        <v>170</v>
      </c>
      <c r="I38" s="61"/>
      <c r="J38" s="62">
        <f>INDEX(Data!$A$2:$H$99,MATCH(Factbook!$B38,Data!$A$2:$A$99,0),5)</f>
        <v>519</v>
      </c>
      <c r="K38" s="61"/>
      <c r="L38" s="62">
        <f>INDEX(Data!$A$2:$H$99,MATCH(Factbook!$B38,Data!$A$2:$A$99,0),6)</f>
        <v>32</v>
      </c>
      <c r="M38" s="61"/>
      <c r="N38" s="62">
        <f>INDEX(Data!$A$2:$H$99,MATCH(Factbook!$B38,Data!$A$2:$A$99,0),7)</f>
        <v>3</v>
      </c>
      <c r="O38" s="67">
        <f>SUM(D38:N38)</f>
        <v>2074</v>
      </c>
      <c r="P38" s="62">
        <f>INDEX(Data!$A$2:$H$99,MATCH(Factbook!$B38,Data!$A$2:$A$99,0),8)</f>
        <v>1550</v>
      </c>
      <c r="Q38" s="65"/>
      <c r="R38" s="65"/>
      <c r="S38" s="65"/>
      <c r="T38" s="65"/>
      <c r="U38" s="66" t="str">
        <f si="0" t="shared"/>
        <v>FY 2013</v>
      </c>
      <c r="V38" s="62">
        <f>INDEX(Data!$A$2:$I$99,MATCH(Factbook!$B38,Data!$A$2:$A$99,0),9)</f>
        <v>1297069</v>
      </c>
    </row>
    <row customFormat="1" customHeight="1" ht="12.6" r="39" s="4" spans="2:35" x14ac:dyDescent="0.25">
      <c r="B39" s="70">
        <f>LARGE(Data!$A$2:$A$99,4)</f>
        <v>2014</v>
      </c>
      <c r="C39" s="71"/>
      <c r="D39" s="72">
        <f>INDEX(Data!$A$2:$H$99,MATCH(Factbook!$B39,Data!$A$2:$A$99,0),2)</f>
        <v>1194</v>
      </c>
      <c r="E39" s="73"/>
      <c r="F39" s="72">
        <f>INDEX(Data!$A$2:$H$99,MATCH(Factbook!$B39,Data!$A$2:$A$99,0),3)</f>
        <v>123</v>
      </c>
      <c r="G39" s="74"/>
      <c r="H39" s="72">
        <f>INDEX(Data!$A$2:$H$99,MATCH(Factbook!$B39,Data!$A$2:$A$99,0),4)</f>
        <v>172</v>
      </c>
      <c r="I39" s="71"/>
      <c r="J39" s="72">
        <f>INDEX(Data!$A$2:$H$99,MATCH(Factbook!$B39,Data!$A$2:$A$99,0),5)</f>
        <v>577</v>
      </c>
      <c r="K39" s="71"/>
      <c r="L39" s="72">
        <f>INDEX(Data!$A$2:$H$99,MATCH(Factbook!$B39,Data!$A$2:$A$99,0),6)</f>
        <v>27</v>
      </c>
      <c r="M39" s="71"/>
      <c r="N39" s="72">
        <f>INDEX(Data!$A$2:$H$99,MATCH(Factbook!$B39,Data!$A$2:$A$99,0),7)</f>
        <v>8</v>
      </c>
      <c r="O39" s="75"/>
      <c r="P39" s="72">
        <f>INDEX(Data!$A$2:$H$99,MATCH(Factbook!$B39,Data!$A$2:$A$99,0),8)</f>
        <v>1509</v>
      </c>
      <c r="Q39" s="65"/>
      <c r="R39" s="65"/>
      <c r="S39" s="65"/>
      <c r="T39" s="65"/>
      <c r="U39" s="66" t="str">
        <f si="0" t="shared"/>
        <v>FY 2014</v>
      </c>
      <c r="V39" s="62">
        <f>INDEX(Data!$A$2:$I$99,MATCH(Factbook!$B39,Data!$A$2:$A$99,0),9)</f>
        <v>1169540</v>
      </c>
      <c r="AA39" s="87"/>
      <c r="AB39" s="88"/>
      <c r="AC39" s="88"/>
      <c r="AD39" s="88"/>
      <c r="AE39" s="88"/>
      <c r="AF39" s="88"/>
      <c r="AG39" s="88"/>
      <c r="AH39" s="89"/>
      <c r="AI39" s="90"/>
    </row>
    <row customFormat="1" customHeight="1" ht="12.6" r="40" s="4" spans="2:35" x14ac:dyDescent="0.2">
      <c r="B40" s="60">
        <f>LARGE(Data!$A$2:$A$99,3)</f>
        <v>2015</v>
      </c>
      <c r="C40" s="65"/>
      <c r="D40" s="62">
        <f>INDEX(Data!$A$2:$H$99,MATCH(Factbook!$B40,Data!$A$2:$A$99,0),2)</f>
        <v>1294</v>
      </c>
      <c r="E40" s="63"/>
      <c r="F40" s="62">
        <f>INDEX(Data!$A$2:$H$99,MATCH(Factbook!$B40,Data!$A$2:$A$99,0),3)</f>
        <v>169</v>
      </c>
      <c r="G40" s="64"/>
      <c r="H40" s="62">
        <f>INDEX(Data!$A$2:$H$99,MATCH(Factbook!$B40,Data!$A$2:$A$99,0),4)</f>
        <v>156</v>
      </c>
      <c r="I40" s="65"/>
      <c r="J40" s="62">
        <f>INDEX(Data!$A$2:$H$99,MATCH(Factbook!$B40,Data!$A$2:$A$99,0),5)</f>
        <v>666</v>
      </c>
      <c r="K40" s="65"/>
      <c r="L40" s="62">
        <f>INDEX(Data!$A$2:$H$99,MATCH(Factbook!$B40,Data!$A$2:$A$99,0),6)</f>
        <v>26</v>
      </c>
      <c r="M40" s="65"/>
      <c r="N40" s="62">
        <f>INDEX(Data!$A$2:$H$99,MATCH(Factbook!$B40,Data!$A$2:$A$99,0),7)</f>
        <v>0</v>
      </c>
      <c r="O40" s="66"/>
      <c r="P40" s="62">
        <f>INDEX(Data!$A$2:$H$99,MATCH(Factbook!$B40,Data!$A$2:$A$99,0),8)</f>
        <v>1634</v>
      </c>
      <c r="Q40" s="65"/>
      <c r="R40" s="65"/>
      <c r="S40" s="65"/>
      <c r="T40" s="65"/>
      <c r="U40" s="66" t="str">
        <f si="0" t="shared"/>
        <v>FY 2015</v>
      </c>
      <c r="V40" s="62">
        <f>INDEX(Data!$A$2:$I$99,MATCH(Factbook!$B40,Data!$A$2:$A$99,0),9)</f>
        <v>1169540</v>
      </c>
    </row>
    <row customFormat="1" customHeight="1" ht="12.6" r="41" s="4" spans="2:35" x14ac:dyDescent="0.2">
      <c r="B41" s="60">
        <f>LARGE(Data!$A$2:$A$99,2)</f>
        <v>2016</v>
      </c>
      <c r="C41" s="65"/>
      <c r="D41" s="62">
        <f>INDEX(Data!$A$2:$H$99,MATCH(Factbook!$B41,Data!$A$2:$A$99,0),2)</f>
        <v>1244</v>
      </c>
      <c r="E41" s="63"/>
      <c r="F41" s="62">
        <f>INDEX(Data!$A$2:$H$99,MATCH(Factbook!$B41,Data!$A$2:$A$99,0),3)</f>
        <v>136</v>
      </c>
      <c r="G41" s="64"/>
      <c r="H41" s="62">
        <f>INDEX(Data!$A$2:$H$99,MATCH(Factbook!$B41,Data!$A$2:$A$99,0),4)</f>
        <v>149</v>
      </c>
      <c r="I41" s="65"/>
      <c r="J41" s="62">
        <f>INDEX(Data!$A$2:$H$99,MATCH(Factbook!$B41,Data!$A$2:$A$99,0),5)</f>
        <v>629</v>
      </c>
      <c r="K41" s="65"/>
      <c r="L41" s="62">
        <f>INDEX(Data!$A$2:$H$99,MATCH(Factbook!$B41,Data!$A$2:$A$99,0),6)</f>
        <v>30</v>
      </c>
      <c r="M41" s="65"/>
      <c r="N41" s="62">
        <f>INDEX(Data!$A$2:$H$99,MATCH(Factbook!$B41,Data!$A$2:$A$99,0),7)</f>
        <v>4</v>
      </c>
      <c r="O41" s="66"/>
      <c r="P41" s="62">
        <f>INDEX(Data!$A$2:$H$99,MATCH(Factbook!$B41,Data!$A$2:$A$99,0),8)</f>
        <v>1563</v>
      </c>
      <c r="Q41" s="65"/>
      <c r="R41" s="65"/>
      <c r="S41" s="65"/>
      <c r="T41" s="65"/>
      <c r="U41" s="66" t="str">
        <f si="0" t="shared"/>
        <v>FY 2016</v>
      </c>
      <c r="V41" s="62">
        <f>INDEX(Data!$A$2:$I$99,MATCH(Factbook!$B41,Data!$A$2:$A$99,0),9)</f>
        <v>1169540</v>
      </c>
    </row>
    <row customFormat="1" customHeight="1" ht="12.6" r="42" s="4" spans="2:35" x14ac:dyDescent="0.2">
      <c r="B42" s="60">
        <f>LARGE(Data!$A$2:$A$99,1)</f>
        <v>2017</v>
      </c>
      <c r="C42" s="65"/>
      <c r="D42" s="62">
        <f>INDEX(Data!$A$2:$H$99,MATCH(Factbook!$B42,Data!$A$2:$A$99,0),2)</f>
        <v>1206</v>
      </c>
      <c r="E42" s="63"/>
      <c r="F42" s="62">
        <f>INDEX(Data!$A$2:$H$99,MATCH(Factbook!$B42,Data!$A$2:$A$99,0),3)</f>
        <v>147</v>
      </c>
      <c r="G42" s="64"/>
      <c r="H42" s="62">
        <f>INDEX(Data!$A$2:$H$99,MATCH(Factbook!$B42,Data!$A$2:$A$99,0),4)</f>
        <v>123</v>
      </c>
      <c r="I42" s="68"/>
      <c r="J42" s="62">
        <f>INDEX(Data!$A$2:$H$99,MATCH(Factbook!$B42,Data!$A$2:$A$99,0),5)</f>
        <v>587</v>
      </c>
      <c r="K42" s="68"/>
      <c r="L42" s="62">
        <f>INDEX(Data!$A$2:$H$99,MATCH(Factbook!$B42,Data!$A$2:$A$99,0),6)</f>
        <v>29</v>
      </c>
      <c r="M42" s="68"/>
      <c r="N42" s="62">
        <f>INDEX(Data!$A$2:$H$99,MATCH(Factbook!$B42,Data!$A$2:$A$99,0),7)</f>
        <v>4</v>
      </c>
      <c r="O42" s="69" t="s">
        <v>8</v>
      </c>
      <c r="P42" s="62">
        <f>INDEX(Data!$A$2:$H$99,MATCH(Factbook!$B42,Data!$A$2:$A$99,0),8)</f>
        <v>1626</v>
      </c>
      <c r="Q42" s="65"/>
      <c r="R42" s="65"/>
      <c r="S42" s="65"/>
      <c r="T42" s="65"/>
      <c r="U42" s="66" t="str">
        <f si="0" t="shared"/>
        <v>FY 2017</v>
      </c>
      <c r="V42" s="62">
        <f>INDEX(Data!$A$2:$I$99,MATCH(Factbook!$B42,Data!$A$2:$A$99,0),9)</f>
        <v>1157062</v>
      </c>
    </row>
    <row customFormat="1" customHeight="1" ht="12.6" r="43" s="4" spans="2:35" x14ac:dyDescent="0.2">
      <c r="B43" s="60">
        <v>2018</v>
      </c>
      <c r="C43" s="65"/>
      <c r="D43" s="62">
        <v>1186</v>
      </c>
      <c r="E43" s="63"/>
      <c r="F43" s="62">
        <v>124</v>
      </c>
      <c r="G43" s="64"/>
      <c r="H43" s="62">
        <v>163</v>
      </c>
      <c r="I43" s="68"/>
      <c r="J43" s="62">
        <v>661</v>
      </c>
      <c r="K43" s="68"/>
      <c r="L43" s="62">
        <v>43</v>
      </c>
      <c r="M43" s="68"/>
      <c r="N43" s="62">
        <v>3</v>
      </c>
      <c r="O43" s="69"/>
      <c r="P43" s="62">
        <v>1627</v>
      </c>
      <c r="Q43" s="65"/>
      <c r="R43" s="65"/>
      <c r="S43" s="65"/>
      <c r="T43" s="65"/>
      <c r="U43" s="66"/>
      <c r="V43" s="62"/>
    </row>
    <row customFormat="1" customHeight="1" ht="11.25" r="44" s="4" spans="2:35" x14ac:dyDescent="0.2">
      <c r="B44" s="11"/>
      <c r="D44" s="13"/>
      <c r="E44" s="6"/>
      <c r="F44" s="14"/>
      <c r="G44" s="7"/>
      <c r="H44" s="12"/>
      <c r="I44" s="35"/>
      <c r="J44" s="36"/>
      <c r="K44" s="35"/>
      <c r="L44" s="37"/>
      <c r="M44" s="35"/>
      <c r="N44" s="37"/>
      <c r="O44" s="41"/>
      <c r="P44" s="38"/>
    </row>
    <row customFormat="1" customHeight="1" ht="12" r="45" s="4" spans="2:35" x14ac:dyDescent="0.2">
      <c r="B45" s="78" t="s">
        <v>28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customFormat="1" customHeight="1" ht="3" r="46" s="4" spans="2:35" x14ac:dyDescent="0.2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customFormat="1" customHeight="1" ht="12" r="47" s="4" spans="2:35" x14ac:dyDescent="0.2">
      <c r="B47" s="83" t="s">
        <v>29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customFormat="1" customHeight="1" ht="10.5" r="48" s="4" spans="2:35" x14ac:dyDescent="0.2">
      <c r="B48" s="9"/>
      <c r="C48" s="9"/>
      <c r="D48" s="14"/>
      <c r="E48" s="12"/>
      <c r="F48" s="14"/>
      <c r="G48" s="14"/>
      <c r="H48" s="12"/>
      <c r="I48" s="9"/>
      <c r="J48" s="9"/>
      <c r="K48" s="9"/>
      <c r="L48" s="9"/>
      <c r="M48" s="9"/>
      <c r="N48" s="9"/>
      <c r="O48" s="9"/>
      <c r="P48" s="9"/>
    </row>
    <row customFormat="1" customHeight="1" ht="12" r="49" s="4" spans="2:27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</row>
    <row customFormat="1" r="50" s="4" spans="2:27" x14ac:dyDescent="0.2">
      <c r="H50" s="9"/>
      <c r="L50" s="9"/>
      <c r="N50" s="9"/>
      <c r="P50" s="9"/>
    </row>
    <row customFormat="1" r="51" s="4" spans="2:27" x14ac:dyDescent="0.2">
      <c r="H51" s="9"/>
      <c r="L51" s="9"/>
      <c r="N51" s="9"/>
      <c r="P51" s="9"/>
      <c r="W51"/>
      <c r="X51"/>
    </row>
    <row customFormat="1" r="52" s="4" spans="2:27" x14ac:dyDescent="0.2">
      <c r="H52" s="9"/>
      <c r="L52" s="9"/>
      <c r="N52" s="9"/>
      <c r="P52" s="9"/>
      <c r="W52"/>
      <c r="X52"/>
    </row>
    <row customFormat="1" r="53" s="4" spans="2:27" x14ac:dyDescent="0.2">
      <c r="H53" s="9"/>
      <c r="L53" s="9"/>
      <c r="N53" s="9"/>
      <c r="P53" s="9"/>
      <c r="W53"/>
      <c r="X53"/>
    </row>
    <row customFormat="1" r="54" s="4" spans="2:27" x14ac:dyDescent="0.2">
      <c r="H54" s="9"/>
      <c r="L54" s="9"/>
      <c r="N54" s="9"/>
      <c r="P54" s="9"/>
      <c r="W54"/>
      <c r="X54"/>
    </row>
    <row customFormat="1" r="55" s="4" spans="2:27" x14ac:dyDescent="0.2">
      <c r="H55" s="9"/>
      <c r="L55" s="9"/>
      <c r="N55" s="9"/>
      <c r="P55" s="9"/>
      <c r="W55"/>
      <c r="X55"/>
    </row>
    <row customFormat="1" r="56" s="4" spans="2:27" x14ac:dyDescent="0.2">
      <c r="H56" s="9"/>
      <c r="L56" s="9"/>
      <c r="N56" s="9"/>
      <c r="P56" s="9"/>
      <c r="Z56"/>
      <c r="AA56"/>
    </row>
    <row customFormat="1" r="57" s="4" spans="2:27" x14ac:dyDescent="0.2">
      <c r="H57" s="9"/>
      <c r="L57" s="9"/>
      <c r="N57" s="9"/>
      <c r="P57" s="9"/>
      <c r="Z57"/>
      <c r="AA57"/>
    </row>
    <row customFormat="1" r="58" s="4" spans="2:27" x14ac:dyDescent="0.2">
      <c r="H58" s="9"/>
      <c r="L58" s="9"/>
      <c r="N58" s="9"/>
      <c r="P58" s="9"/>
      <c r="Z58"/>
      <c r="AA58"/>
    </row>
    <row customFormat="1" r="59" s="4" spans="2:27" x14ac:dyDescent="0.2">
      <c r="H59" s="9"/>
      <c r="L59" s="9"/>
      <c r="N59" s="9"/>
      <c r="P59" s="9"/>
      <c r="Z59"/>
      <c r="AA59"/>
    </row>
    <row customFormat="1" r="60" s="4" spans="2:27" x14ac:dyDescent="0.2">
      <c r="H60" s="9"/>
      <c r="L60" s="9"/>
      <c r="N60" s="9"/>
      <c r="P60" s="9"/>
      <c r="Z60"/>
      <c r="AA60"/>
    </row>
    <row customFormat="1" r="61" s="4" spans="2:27" x14ac:dyDescent="0.2">
      <c r="H61" s="9"/>
      <c r="L61" s="9"/>
      <c r="N61" s="9"/>
      <c r="P61" s="9"/>
      <c r="Z61"/>
      <c r="AA61"/>
    </row>
    <row customFormat="1" r="62" s="4" spans="2:27" x14ac:dyDescent="0.2">
      <c r="H62" s="9"/>
      <c r="L62" s="9"/>
      <c r="N62" s="9"/>
      <c r="P62" s="9"/>
      <c r="Z62"/>
      <c r="AA62"/>
    </row>
    <row customFormat="1" r="63" s="4" spans="2:27" x14ac:dyDescent="0.2">
      <c r="H63" s="9"/>
      <c r="L63" s="9"/>
      <c r="N63" s="9"/>
      <c r="P63" s="9"/>
      <c r="Z63"/>
      <c r="AA63"/>
    </row>
    <row customFormat="1" customHeight="1" ht="11.45" r="64" s="4" spans="2:27" x14ac:dyDescent="0.2">
      <c r="H64" s="9"/>
      <c r="L64" s="9"/>
      <c r="N64" s="9"/>
      <c r="P64" s="9"/>
      <c r="Z64" s="23"/>
      <c r="AA64" s="23"/>
    </row>
    <row customFormat="1" r="65" s="4" spans="4:27" x14ac:dyDescent="0.2">
      <c r="H65" s="9"/>
      <c r="L65" s="9"/>
      <c r="N65" s="9"/>
      <c r="P65" s="9"/>
      <c r="Z65" s="2"/>
      <c r="AA65" s="2"/>
    </row>
    <row customFormat="1" r="66" s="4" spans="4:27" x14ac:dyDescent="0.2">
      <c r="H66" s="9"/>
      <c r="L66" s="9"/>
      <c r="N66" s="9"/>
      <c r="P66" s="9"/>
      <c r="Z66" s="21"/>
      <c r="AA66" s="21"/>
    </row>
    <row customFormat="1" r="67" s="4" spans="4:27" x14ac:dyDescent="0.2">
      <c r="H67" s="9"/>
      <c r="L67" s="9"/>
      <c r="N67" s="9"/>
      <c r="P67" s="9"/>
      <c r="Z67" s="17"/>
      <c r="AA67" s="17"/>
    </row>
    <row customFormat="1" r="68" s="4" spans="4:27" x14ac:dyDescent="0.2">
      <c r="D68" s="9"/>
      <c r="H68" s="9"/>
      <c r="L68" s="9"/>
      <c r="N68" s="9"/>
      <c r="P68" s="9"/>
      <c r="Z68" s="39"/>
      <c r="AA68" s="17"/>
    </row>
    <row customFormat="1" r="69" s="4" spans="4:27" x14ac:dyDescent="0.2">
      <c r="D69" s="9"/>
      <c r="H69" s="9"/>
      <c r="L69" s="9"/>
      <c r="N69" s="9"/>
      <c r="P69" s="9"/>
    </row>
    <row customFormat="1" r="70" s="4" spans="4:27" x14ac:dyDescent="0.2">
      <c r="D70" s="9"/>
      <c r="H70" s="9"/>
      <c r="L70" s="9"/>
      <c r="N70" s="9"/>
      <c r="P70" s="9"/>
    </row>
    <row customFormat="1" r="71" s="4" spans="4:27" x14ac:dyDescent="0.2">
      <c r="D71" s="9"/>
      <c r="H71" s="9"/>
      <c r="L71" s="9"/>
      <c r="N71" s="9"/>
      <c r="P71" s="9"/>
    </row>
    <row customFormat="1" r="72" s="4" spans="4:27" x14ac:dyDescent="0.2">
      <c r="D72" s="9"/>
      <c r="H72" s="9"/>
      <c r="L72" s="9"/>
      <c r="N72" s="9"/>
      <c r="P72" s="9"/>
    </row>
    <row customFormat="1" r="73" s="4" spans="4:27" x14ac:dyDescent="0.2">
      <c r="D73" s="9"/>
      <c r="H73" s="9"/>
      <c r="L73" s="9"/>
      <c r="N73" s="9"/>
      <c r="P73" s="9"/>
    </row>
    <row customFormat="1" r="74" s="4" spans="4:27" x14ac:dyDescent="0.2">
      <c r="D74" s="9"/>
      <c r="H74" s="9"/>
      <c r="L74" s="9"/>
      <c r="N74" s="9"/>
      <c r="P74" s="9"/>
    </row>
    <row customFormat="1" r="75" s="4" spans="4:27" x14ac:dyDescent="0.2">
      <c r="D75" s="9"/>
      <c r="H75" s="9"/>
      <c r="L75" s="9"/>
      <c r="N75" s="9"/>
      <c r="P75" s="9"/>
    </row>
    <row customFormat="1" r="76" s="4" spans="4:27" x14ac:dyDescent="0.2">
      <c r="D76" s="9"/>
      <c r="H76" s="9"/>
      <c r="L76" s="9"/>
      <c r="N76" s="9"/>
      <c r="P76" s="9"/>
    </row>
    <row customFormat="1" r="77" s="4" spans="4:27" x14ac:dyDescent="0.2">
      <c r="D77" s="9"/>
      <c r="H77" s="9"/>
      <c r="L77" s="9"/>
      <c r="N77" s="9"/>
      <c r="P77" s="9"/>
    </row>
    <row customFormat="1" r="78" s="4" spans="4:27" x14ac:dyDescent="0.2">
      <c r="H78" s="9"/>
      <c r="L78" s="9"/>
      <c r="N78" s="9"/>
      <c r="P78" s="9"/>
    </row>
    <row customFormat="1" r="79" s="4" spans="4:27" x14ac:dyDescent="0.2">
      <c r="H79" s="9"/>
      <c r="L79" s="9"/>
      <c r="N79" s="9"/>
      <c r="P79" s="9"/>
    </row>
    <row customFormat="1" r="80" s="4" spans="4:27" x14ac:dyDescent="0.2">
      <c r="H80" s="9"/>
      <c r="L80" s="9"/>
      <c r="N80" s="9"/>
      <c r="P80" s="9"/>
    </row>
    <row customFormat="1" r="81" s="4" spans="4:16" x14ac:dyDescent="0.2">
      <c r="D81" s="15"/>
      <c r="E81" s="15"/>
      <c r="H81" s="9"/>
      <c r="L81" s="9"/>
      <c r="N81" s="9"/>
      <c r="P81" s="9"/>
    </row>
    <row customFormat="1" r="82" s="4" spans="4:16" x14ac:dyDescent="0.2">
      <c r="H82" s="9"/>
      <c r="L82" s="9"/>
      <c r="N82" s="9"/>
      <c r="P82" s="9"/>
    </row>
    <row customFormat="1" r="83" s="4" spans="4:16" x14ac:dyDescent="0.2">
      <c r="H83" s="9"/>
      <c r="L83" s="9"/>
      <c r="N83" s="9"/>
      <c r="P83" s="9"/>
    </row>
    <row customFormat="1" r="84" s="4" spans="4:16" x14ac:dyDescent="0.2">
      <c r="H84" s="9"/>
      <c r="L84" s="9"/>
      <c r="N84" s="9"/>
      <c r="P84" s="9"/>
    </row>
    <row customFormat="1" r="85" s="4" spans="4:16" x14ac:dyDescent="0.2">
      <c r="H85" s="9"/>
      <c r="L85" s="9"/>
      <c r="N85" s="9"/>
      <c r="P85" s="9"/>
    </row>
    <row customFormat="1" r="86" s="4" spans="4:16" x14ac:dyDescent="0.2">
      <c r="H86" s="9"/>
      <c r="L86" s="9"/>
      <c r="N86" s="9"/>
      <c r="P86" s="9"/>
    </row>
    <row customFormat="1" r="87" s="4" spans="4:16" x14ac:dyDescent="0.2">
      <c r="H87" s="9"/>
      <c r="L87" s="9"/>
      <c r="N87" s="9"/>
      <c r="P87" s="9"/>
    </row>
    <row customFormat="1" r="88" s="4" spans="4:16" x14ac:dyDescent="0.2">
      <c r="H88" s="9"/>
      <c r="L88" s="9"/>
      <c r="N88" s="9"/>
      <c r="P88" s="9"/>
    </row>
    <row customFormat="1" r="89" s="4" spans="4:16" x14ac:dyDescent="0.2">
      <c r="H89" s="9"/>
      <c r="L89" s="9"/>
      <c r="N89" s="9"/>
      <c r="P89" s="9"/>
    </row>
    <row customFormat="1" r="90" s="4" spans="4:16" x14ac:dyDescent="0.2">
      <c r="H90" s="9"/>
      <c r="L90" s="9"/>
      <c r="N90" s="9"/>
      <c r="P90" s="9"/>
    </row>
    <row customFormat="1" r="91" s="4" spans="4:16" x14ac:dyDescent="0.2">
      <c r="H91" s="9"/>
      <c r="L91" s="9"/>
      <c r="N91" s="9"/>
      <c r="P91" s="9"/>
    </row>
    <row customFormat="1" r="92" s="4" spans="4:16" x14ac:dyDescent="0.2">
      <c r="H92" s="9"/>
      <c r="L92" s="9"/>
      <c r="N92" s="9"/>
      <c r="P92" s="9"/>
    </row>
    <row customFormat="1" r="93" s="4" spans="4:16" x14ac:dyDescent="0.2">
      <c r="H93" s="9"/>
      <c r="L93" s="9"/>
      <c r="N93" s="9"/>
      <c r="P93" s="9"/>
    </row>
    <row customFormat="1" r="94" s="4" spans="4:16" x14ac:dyDescent="0.2">
      <c r="H94" s="9"/>
      <c r="L94" s="9"/>
      <c r="N94" s="9"/>
      <c r="P94" s="9"/>
    </row>
    <row customFormat="1" r="95" s="4" spans="4:16" x14ac:dyDescent="0.2">
      <c r="H95" s="9"/>
      <c r="L95" s="9"/>
      <c r="N95" s="9"/>
      <c r="P95" s="9"/>
    </row>
    <row customFormat="1" r="96" s="4" spans="4:16" x14ac:dyDescent="0.2">
      <c r="H96" s="9"/>
      <c r="L96" s="9"/>
      <c r="N96" s="9"/>
      <c r="P96" s="9"/>
    </row>
    <row customFormat="1" r="97" s="4" spans="8:16" x14ac:dyDescent="0.2">
      <c r="H97" s="9"/>
      <c r="L97" s="9"/>
      <c r="N97" s="9"/>
      <c r="P97" s="9"/>
    </row>
    <row customFormat="1" r="98" s="4" spans="8:16" x14ac:dyDescent="0.2">
      <c r="H98" s="9"/>
      <c r="L98" s="9"/>
      <c r="N98" s="9"/>
      <c r="P98" s="9"/>
    </row>
    <row customFormat="1" r="99" s="4" spans="8:16" x14ac:dyDescent="0.2">
      <c r="H99" s="9"/>
      <c r="L99" s="9"/>
      <c r="N99" s="9"/>
      <c r="P99" s="9"/>
    </row>
    <row customFormat="1" r="100" s="4" spans="8:16" x14ac:dyDescent="0.2">
      <c r="H100" s="9"/>
      <c r="L100" s="9"/>
      <c r="N100" s="9"/>
      <c r="P100" s="9"/>
    </row>
    <row customFormat="1" r="101" s="4" spans="8:16" x14ac:dyDescent="0.2">
      <c r="H101" s="9"/>
      <c r="L101" s="9"/>
      <c r="N101" s="9"/>
      <c r="P101" s="9"/>
    </row>
    <row customFormat="1" r="102" s="4" spans="8:16" x14ac:dyDescent="0.2">
      <c r="H102" s="9"/>
      <c r="L102" s="9"/>
      <c r="N102" s="9"/>
      <c r="P102" s="9"/>
    </row>
    <row customFormat="1" r="103" s="4" spans="8:16" x14ac:dyDescent="0.2">
      <c r="H103" s="9"/>
      <c r="L103" s="9"/>
      <c r="N103" s="9"/>
      <c r="P103" s="9"/>
    </row>
    <row customFormat="1" r="104" s="4" spans="8:16" x14ac:dyDescent="0.2">
      <c r="H104" s="9"/>
      <c r="L104" s="9"/>
      <c r="N104" s="9"/>
      <c r="P104" s="9"/>
    </row>
    <row customFormat="1" r="105" s="4" spans="8:16" x14ac:dyDescent="0.2">
      <c r="H105" s="9"/>
      <c r="L105" s="9"/>
      <c r="N105" s="9"/>
      <c r="P105" s="9"/>
    </row>
    <row customFormat="1" r="106" s="4" spans="8:16" x14ac:dyDescent="0.2">
      <c r="H106" s="9"/>
      <c r="L106" s="9"/>
      <c r="N106" s="9"/>
      <c r="P106" s="9"/>
    </row>
    <row customFormat="1" r="107" s="4" spans="8:16" x14ac:dyDescent="0.2">
      <c r="H107" s="9"/>
      <c r="L107" s="9"/>
      <c r="N107" s="9"/>
      <c r="P107" s="9"/>
    </row>
    <row customFormat="1" r="108" s="4" spans="8:16" x14ac:dyDescent="0.2">
      <c r="H108" s="9"/>
      <c r="L108" s="9"/>
      <c r="N108" s="9"/>
      <c r="P108" s="9"/>
    </row>
    <row customFormat="1" r="109" s="4" spans="8:16" x14ac:dyDescent="0.2">
      <c r="H109" s="9"/>
      <c r="L109" s="9"/>
      <c r="N109" s="9"/>
      <c r="P109" s="9"/>
    </row>
    <row customFormat="1" r="110" s="4" spans="8:16" x14ac:dyDescent="0.2">
      <c r="H110" s="9"/>
      <c r="L110" s="9"/>
      <c r="N110" s="9"/>
      <c r="P110" s="9"/>
    </row>
    <row customFormat="1" r="111" s="4" spans="8:16" x14ac:dyDescent="0.2">
      <c r="H111" s="9"/>
      <c r="L111" s="9"/>
      <c r="N111" s="9"/>
      <c r="P111" s="9"/>
    </row>
    <row customFormat="1" r="112" s="4" spans="8:16" x14ac:dyDescent="0.2">
      <c r="H112" s="9"/>
      <c r="L112" s="9"/>
      <c r="N112" s="9"/>
      <c r="P112" s="9"/>
    </row>
    <row customFormat="1" r="113" s="4" spans="8:16" x14ac:dyDescent="0.2">
      <c r="H113" s="9"/>
      <c r="L113" s="9"/>
      <c r="N113" s="9"/>
      <c r="P113" s="9"/>
    </row>
    <row customFormat="1" r="114" s="4" spans="8:16" x14ac:dyDescent="0.2">
      <c r="H114" s="9"/>
      <c r="L114" s="9"/>
      <c r="N114" s="9"/>
      <c r="P114" s="9"/>
    </row>
    <row customFormat="1" r="115" s="4" spans="8:16" x14ac:dyDescent="0.2">
      <c r="H115" s="9"/>
      <c r="L115" s="9"/>
      <c r="N115" s="9"/>
      <c r="P115" s="9"/>
    </row>
    <row customFormat="1" r="116" s="4" spans="8:16" x14ac:dyDescent="0.2">
      <c r="H116" s="9"/>
      <c r="L116" s="9"/>
      <c r="N116" s="9"/>
      <c r="P116" s="9"/>
    </row>
    <row customFormat="1" r="117" s="4" spans="8:16" x14ac:dyDescent="0.2">
      <c r="H117" s="9"/>
      <c r="L117" s="9"/>
      <c r="N117" s="9"/>
      <c r="P117" s="9"/>
    </row>
    <row customFormat="1" r="118" s="4" spans="8:16" x14ac:dyDescent="0.2">
      <c r="H118" s="9"/>
      <c r="L118" s="9"/>
      <c r="N118" s="9"/>
      <c r="P118" s="9"/>
    </row>
    <row customFormat="1" r="119" s="4" spans="8:16" x14ac:dyDescent="0.2">
      <c r="H119" s="9"/>
      <c r="L119" s="9"/>
      <c r="N119" s="9"/>
      <c r="P119" s="9"/>
    </row>
    <row customFormat="1" r="120" s="4" spans="8:16" x14ac:dyDescent="0.2">
      <c r="H120" s="9"/>
      <c r="L120" s="9"/>
      <c r="N120" s="9"/>
      <c r="P120" s="9"/>
    </row>
    <row customFormat="1" r="121" s="4" spans="8:16" x14ac:dyDescent="0.2">
      <c r="H121" s="9"/>
      <c r="L121" s="9"/>
      <c r="N121" s="9"/>
      <c r="P121" s="9"/>
    </row>
    <row customFormat="1" r="122" s="4" spans="8:16" x14ac:dyDescent="0.2">
      <c r="H122" s="9"/>
      <c r="L122" s="9"/>
      <c r="N122" s="9"/>
      <c r="P122" s="9"/>
    </row>
    <row customFormat="1" r="123" s="4" spans="8:16" x14ac:dyDescent="0.2">
      <c r="H123" s="9"/>
      <c r="L123" s="9"/>
      <c r="N123" s="9"/>
      <c r="P123" s="9"/>
    </row>
    <row customFormat="1" r="124" s="4" spans="8:16" x14ac:dyDescent="0.2">
      <c r="H124" s="9"/>
      <c r="L124" s="9"/>
      <c r="N124" s="9"/>
      <c r="P124" s="9"/>
    </row>
    <row customFormat="1" r="125" s="4" spans="8:16" x14ac:dyDescent="0.2">
      <c r="H125" s="9"/>
      <c r="L125" s="9"/>
      <c r="N125" s="9"/>
      <c r="P125" s="9"/>
    </row>
    <row customFormat="1" r="126" s="4" spans="8:16" x14ac:dyDescent="0.2">
      <c r="H126" s="9"/>
      <c r="L126" s="9"/>
      <c r="N126" s="9"/>
      <c r="P126" s="9"/>
    </row>
    <row customFormat="1" r="127" s="4" spans="8:16" x14ac:dyDescent="0.2">
      <c r="H127" s="9"/>
      <c r="L127" s="9"/>
      <c r="N127" s="9"/>
      <c r="P127" s="9"/>
    </row>
    <row customFormat="1" r="128" s="4" spans="8:16" x14ac:dyDescent="0.2">
      <c r="H128" s="9"/>
      <c r="L128" s="9"/>
      <c r="N128" s="9"/>
      <c r="P128" s="9"/>
    </row>
    <row customFormat="1" r="129" s="4" spans="8:16" x14ac:dyDescent="0.2">
      <c r="H129" s="9"/>
      <c r="L129" s="9"/>
      <c r="N129" s="9"/>
      <c r="P129" s="9"/>
    </row>
    <row customFormat="1" r="130" s="4" spans="8:16" x14ac:dyDescent="0.2">
      <c r="H130" s="9"/>
      <c r="L130" s="9"/>
      <c r="N130" s="9"/>
      <c r="P130" s="9"/>
    </row>
    <row customFormat="1" r="131" s="4" spans="8:16" x14ac:dyDescent="0.2">
      <c r="H131" s="9"/>
      <c r="L131" s="9"/>
      <c r="N131" s="9"/>
      <c r="P131" s="9"/>
    </row>
    <row customFormat="1" r="132" s="4" spans="8:16" x14ac:dyDescent="0.2">
      <c r="H132" s="9"/>
      <c r="L132" s="9"/>
      <c r="N132" s="9"/>
      <c r="P132" s="9"/>
    </row>
    <row customFormat="1" r="133" s="4" spans="8:16" x14ac:dyDescent="0.2">
      <c r="H133" s="9"/>
      <c r="L133" s="9"/>
      <c r="N133" s="9"/>
      <c r="P133" s="9"/>
    </row>
    <row customFormat="1" r="134" s="4" spans="8:16" x14ac:dyDescent="0.2">
      <c r="H134" s="9"/>
      <c r="L134" s="9"/>
      <c r="N134" s="9"/>
      <c r="P134" s="9"/>
    </row>
    <row customFormat="1" r="135" s="4" spans="8:16" x14ac:dyDescent="0.2">
      <c r="H135" s="9"/>
      <c r="L135" s="9"/>
      <c r="N135" s="9"/>
      <c r="P135" s="9"/>
    </row>
    <row customFormat="1" r="136" s="4" spans="8:16" x14ac:dyDescent="0.2">
      <c r="H136" s="9"/>
      <c r="L136" s="9"/>
      <c r="N136" s="9"/>
      <c r="P136" s="9"/>
    </row>
    <row customFormat="1" r="137" s="4" spans="8:16" x14ac:dyDescent="0.2">
      <c r="H137" s="9"/>
      <c r="L137" s="9"/>
      <c r="N137" s="9"/>
      <c r="P137" s="9"/>
    </row>
    <row customFormat="1" r="138" s="4" spans="8:16" x14ac:dyDescent="0.2">
      <c r="H138" s="9"/>
      <c r="L138" s="9"/>
      <c r="N138" s="9"/>
      <c r="P138" s="9"/>
    </row>
    <row customFormat="1" r="139" s="4" spans="8:16" x14ac:dyDescent="0.2">
      <c r="H139" s="9"/>
      <c r="L139" s="9"/>
      <c r="N139" s="9"/>
      <c r="P139" s="9"/>
    </row>
    <row customFormat="1" r="140" s="4" spans="8:16" x14ac:dyDescent="0.2">
      <c r="H140" s="9"/>
      <c r="L140" s="9"/>
      <c r="N140" s="9"/>
      <c r="P140" s="9"/>
    </row>
    <row customFormat="1" r="141" s="4" spans="8:16" x14ac:dyDescent="0.2">
      <c r="H141" s="9"/>
      <c r="L141" s="9"/>
      <c r="N141" s="9"/>
      <c r="P141" s="9"/>
    </row>
    <row customFormat="1" r="142" s="4" spans="8:16" x14ac:dyDescent="0.2">
      <c r="H142" s="9"/>
      <c r="L142" s="9"/>
      <c r="N142" s="9"/>
      <c r="P142" s="9"/>
    </row>
    <row customFormat="1" r="143" s="4" spans="8:16" x14ac:dyDescent="0.2">
      <c r="H143" s="9"/>
      <c r="L143" s="9"/>
      <c r="N143" s="9"/>
      <c r="P143" s="9"/>
    </row>
    <row customFormat="1" r="144" s="4" spans="8:16" x14ac:dyDescent="0.2">
      <c r="H144" s="9"/>
      <c r="L144" s="9"/>
      <c r="N144" s="9"/>
      <c r="P144" s="9"/>
    </row>
    <row r="145" spans="2:27" x14ac:dyDescent="0.2">
      <c r="B145" s="4"/>
      <c r="C145" s="4"/>
      <c r="D145" s="4"/>
      <c r="E145" s="4"/>
      <c r="F145" s="4"/>
      <c r="G145" s="4"/>
      <c r="H145" s="9"/>
      <c r="I145" s="4"/>
      <c r="J145" s="4"/>
      <c r="K145" s="4"/>
      <c r="L145" s="9"/>
      <c r="M145" s="4"/>
      <c r="N145" s="9"/>
      <c r="O145" s="4"/>
      <c r="P145" s="9"/>
      <c r="W145" s="4"/>
      <c r="X145" s="4"/>
      <c r="Y145" s="4"/>
      <c r="Z145" s="4"/>
      <c r="AA145" s="4"/>
    </row>
    <row r="146" spans="2:27" x14ac:dyDescent="0.2">
      <c r="W146" s="4"/>
      <c r="X146" s="4"/>
      <c r="Y146" s="4"/>
      <c r="Z146" s="4"/>
      <c r="AA146" s="4"/>
    </row>
    <row r="147" spans="2:27" x14ac:dyDescent="0.2">
      <c r="W147" s="4"/>
      <c r="X147" s="4"/>
      <c r="Y147" s="4"/>
      <c r="Z147" s="4"/>
      <c r="AA147" s="4"/>
    </row>
    <row r="148" spans="2:27" x14ac:dyDescent="0.2">
      <c r="Z148" s="4"/>
      <c r="AA148" s="4"/>
    </row>
    <row r="149" spans="2:27" x14ac:dyDescent="0.2">
      <c r="Z149" s="4"/>
      <c r="AA149" s="4"/>
    </row>
    <row r="150" spans="2:27" x14ac:dyDescent="0.2">
      <c r="Z150" s="4"/>
      <c r="AA150" s="4"/>
    </row>
    <row r="151" spans="2:27" x14ac:dyDescent="0.2">
      <c r="Z151" s="4"/>
      <c r="AA151" s="4"/>
    </row>
    <row r="152" spans="2:27" x14ac:dyDescent="0.2">
      <c r="Z152" s="4"/>
      <c r="AA152" s="4"/>
    </row>
    <row r="153" spans="2:27" x14ac:dyDescent="0.2">
      <c r="Z153" s="4"/>
      <c r="AA153" s="4"/>
    </row>
    <row r="154" spans="2:27" x14ac:dyDescent="0.2">
      <c r="Z154" s="4"/>
      <c r="AA154" s="4"/>
    </row>
    <row r="155" spans="2:27" x14ac:dyDescent="0.2">
      <c r="Z155" s="4"/>
      <c r="AA155" s="4"/>
    </row>
    <row r="156" spans="2:27" x14ac:dyDescent="0.2">
      <c r="Z156" s="4"/>
      <c r="AA156" s="4"/>
    </row>
    <row r="157" spans="2:27" x14ac:dyDescent="0.2">
      <c r="Z157" s="4"/>
      <c r="AA157" s="4"/>
    </row>
    <row r="158" spans="2:27" x14ac:dyDescent="0.2">
      <c r="Z158" s="4"/>
      <c r="AA158" s="4"/>
    </row>
    <row r="159" spans="2:27" x14ac:dyDescent="0.2">
      <c r="Z159" s="4"/>
      <c r="AA159" s="4"/>
    </row>
    <row r="160" spans="2:27" x14ac:dyDescent="0.2">
      <c r="Z160" s="4"/>
      <c r="AA160" s="4"/>
    </row>
  </sheetData>
  <mergeCells count="4">
    <mergeCell ref="B47:P47"/>
    <mergeCell ref="B28:P28"/>
    <mergeCell ref="A1:Q1"/>
    <mergeCell ref="A27:Q27"/>
  </mergeCells>
  <phoneticPr fontId="3" type="noConversion"/>
  <hyperlinks>
    <hyperlink display="For more information, see the Commission website:  https://icrc.iowa.gov. " r:id="rId1" ref="B47:P47"/>
  </hyperlinks>
  <pageMargins bottom="1" footer="0.25" header="0.5" left="0.5" right="0.5" top="0.7"/>
  <pageSetup cellComments="atEnd" orientation="portrait" r:id="rId2"/>
  <headerFooter>
    <oddFooter><![CDATA[&L&8Source:  Iowa Civil Rights Commission
Iowa LSA Staff Contact:  Laura Book (515.725.0509) laura.book@legis.iowa.gov&9
&C&9&G
&R&G]]></oddFooter>
  </headerFooter>
  <ignoredErrors>
    <ignoredError sqref="B32:B42 D33:P42 D32:O32 V32:V42" unlockedFormula="1"/>
  </ignoredErrors>
  <drawing r:id="rId3"/>
  <legacyDrawingHF r:id="rId4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35"/>
  <sheetViews>
    <sheetView workbookViewId="0">
      <pane activePane="bottomLeft" state="frozen" topLeftCell="A2" ySplit="1"/>
      <selection activeCell="L43" pane="bottomLeft" sqref="L43"/>
    </sheetView>
  </sheetViews>
  <sheetFormatPr customHeight="1" defaultColWidth="9" defaultRowHeight="12.75" x14ac:dyDescent="0.2"/>
  <cols>
    <col min="1" max="1" bestFit="true" customWidth="true" style="48" width="10.5703125" collapsed="false"/>
    <col min="2" max="2" bestFit="true" customWidth="true" style="56" width="12.5703125" collapsed="false"/>
    <col min="3" max="3" bestFit="true" customWidth="true" style="56" width="20.140625" collapsed="false"/>
    <col min="4" max="4" bestFit="true" customWidth="true" style="56" width="7.7109375" collapsed="false"/>
    <col min="5" max="5" bestFit="true" customWidth="true" style="56" width="9.42578125" collapsed="false"/>
    <col min="6" max="6" bestFit="true" customWidth="true" style="56" width="8.85546875" collapsed="false"/>
    <col min="7" max="7" bestFit="true" customWidth="true" style="56" width="5.7109375" collapsed="false"/>
    <col min="8" max="8" bestFit="true" customWidth="true" style="56" width="9.5703125" collapsed="false"/>
    <col min="9" max="9" bestFit="true" customWidth="true" style="56" width="22.140625" collapsed="false"/>
    <col min="10" max="16384" style="44" width="9.0" collapsed="false"/>
  </cols>
  <sheetData>
    <row customFormat="1" customHeight="1" ht="12.75" r="1" s="42" spans="1:13" x14ac:dyDescent="0.2">
      <c r="A1" s="45" t="s">
        <v>9</v>
      </c>
      <c r="B1" s="49" t="s">
        <v>10</v>
      </c>
      <c r="C1" s="49" t="s">
        <v>11</v>
      </c>
      <c r="D1" s="50" t="s">
        <v>2</v>
      </c>
      <c r="E1" s="50" t="s">
        <v>3</v>
      </c>
      <c r="F1" s="50" t="s">
        <v>4</v>
      </c>
      <c r="G1" s="51" t="s">
        <v>5</v>
      </c>
      <c r="H1" s="52" t="s">
        <v>12</v>
      </c>
      <c r="I1" s="31" t="s">
        <v>21</v>
      </c>
    </row>
    <row customFormat="1" customHeight="1" ht="12.75" r="2" s="28" spans="1:13" x14ac:dyDescent="0.2">
      <c r="A2" s="46">
        <v>1984</v>
      </c>
      <c r="B2" s="5">
        <v>986</v>
      </c>
      <c r="C2" s="6">
        <v>73</v>
      </c>
      <c r="D2" s="53">
        <v>48</v>
      </c>
      <c r="E2" s="54" t="s">
        <v>6</v>
      </c>
      <c r="F2" s="54" t="s">
        <v>6</v>
      </c>
      <c r="G2" s="25">
        <v>8</v>
      </c>
      <c r="H2" s="25">
        <v>1147</v>
      </c>
      <c r="I2" s="76" t="s">
        <v>6</v>
      </c>
      <c r="K2" s="27"/>
      <c r="L2" s="12"/>
      <c r="M2" s="32"/>
    </row>
    <row customFormat="1" customHeight="1" ht="12.75" r="3" s="28" spans="1:13" x14ac:dyDescent="0.2">
      <c r="A3" s="46">
        <v>1985</v>
      </c>
      <c r="B3" s="5">
        <v>1263</v>
      </c>
      <c r="C3" s="6">
        <v>46</v>
      </c>
      <c r="D3" s="53">
        <v>58</v>
      </c>
      <c r="E3" s="54" t="s">
        <v>6</v>
      </c>
      <c r="F3" s="54" t="s">
        <v>6</v>
      </c>
      <c r="G3" s="25">
        <v>6</v>
      </c>
      <c r="H3" s="25">
        <v>1373</v>
      </c>
      <c r="I3" s="76" t="s">
        <v>6</v>
      </c>
      <c r="K3" s="27"/>
      <c r="L3" s="12"/>
      <c r="M3" s="32"/>
    </row>
    <row customFormat="1" customHeight="1" ht="12.75" r="4" s="28" spans="1:13" x14ac:dyDescent="0.2">
      <c r="A4" s="46">
        <v>1986</v>
      </c>
      <c r="B4" s="5">
        <v>1504</v>
      </c>
      <c r="C4" s="6">
        <v>93</v>
      </c>
      <c r="D4" s="53">
        <v>50</v>
      </c>
      <c r="E4" s="54" t="s">
        <v>6</v>
      </c>
      <c r="F4" s="54" t="s">
        <v>6</v>
      </c>
      <c r="G4" s="25">
        <v>9</v>
      </c>
      <c r="H4" s="25">
        <v>1672</v>
      </c>
      <c r="I4" s="76" t="s">
        <v>6</v>
      </c>
    </row>
    <row customFormat="1" customHeight="1" ht="12.75" r="5" s="28" spans="1:13" x14ac:dyDescent="0.2">
      <c r="A5" s="46">
        <v>1987</v>
      </c>
      <c r="B5" s="5">
        <v>1312</v>
      </c>
      <c r="C5" s="6">
        <v>145</v>
      </c>
      <c r="D5" s="53">
        <v>82</v>
      </c>
      <c r="E5" s="32">
        <v>75</v>
      </c>
      <c r="F5" s="54" t="s">
        <v>6</v>
      </c>
      <c r="G5" s="25">
        <v>9</v>
      </c>
      <c r="H5" s="25">
        <v>1515</v>
      </c>
      <c r="I5" s="59">
        <v>834738</v>
      </c>
    </row>
    <row customFormat="1" customHeight="1" ht="12.75" r="6" s="28" spans="1:13" x14ac:dyDescent="0.2">
      <c r="A6" s="46">
        <v>1988</v>
      </c>
      <c r="B6" s="43">
        <v>1353</v>
      </c>
      <c r="C6" s="6">
        <v>106</v>
      </c>
      <c r="D6" s="53">
        <v>66</v>
      </c>
      <c r="E6" s="32">
        <v>6</v>
      </c>
      <c r="F6" s="54" t="s">
        <v>6</v>
      </c>
      <c r="G6" s="25">
        <v>19</v>
      </c>
      <c r="H6" s="25">
        <v>1474</v>
      </c>
      <c r="I6" s="59">
        <v>848760</v>
      </c>
      <c r="J6" s="32"/>
      <c r="K6" s="32"/>
    </row>
    <row customFormat="1" customHeight="1" ht="12.75" r="7" s="28" spans="1:13" x14ac:dyDescent="0.2">
      <c r="A7" s="46">
        <v>1989</v>
      </c>
      <c r="B7" s="5">
        <v>1047</v>
      </c>
      <c r="C7" s="6">
        <v>80</v>
      </c>
      <c r="D7" s="53">
        <v>74</v>
      </c>
      <c r="E7" s="32">
        <v>86</v>
      </c>
      <c r="F7" s="25">
        <v>6</v>
      </c>
      <c r="G7" s="25">
        <v>5</v>
      </c>
      <c r="H7" s="25">
        <v>1198</v>
      </c>
      <c r="I7" s="59">
        <v>894430</v>
      </c>
      <c r="J7" s="32"/>
      <c r="K7" s="32"/>
    </row>
    <row customFormat="1" customHeight="1" ht="12.75" r="8" s="28" spans="1:13" x14ac:dyDescent="0.2">
      <c r="A8" s="47">
        <v>1990</v>
      </c>
      <c r="B8" s="5">
        <v>856</v>
      </c>
      <c r="C8" s="6">
        <v>59</v>
      </c>
      <c r="D8" s="53">
        <v>65</v>
      </c>
      <c r="E8" s="32">
        <v>2</v>
      </c>
      <c r="F8" s="25">
        <v>3</v>
      </c>
      <c r="G8" s="25">
        <v>2</v>
      </c>
      <c r="H8" s="25">
        <v>991</v>
      </c>
      <c r="I8" s="59">
        <v>922347</v>
      </c>
      <c r="J8" s="32"/>
      <c r="K8" s="32"/>
    </row>
    <row customFormat="1" customHeight="1" ht="12.75" r="9" s="28" spans="1:13" x14ac:dyDescent="0.2">
      <c r="A9" s="47">
        <v>1991</v>
      </c>
      <c r="B9" s="5">
        <v>973</v>
      </c>
      <c r="C9" s="6">
        <v>240</v>
      </c>
      <c r="D9" s="53">
        <v>44</v>
      </c>
      <c r="E9" s="32">
        <v>82</v>
      </c>
      <c r="F9" s="25">
        <v>13</v>
      </c>
      <c r="G9" s="25">
        <v>4</v>
      </c>
      <c r="H9" s="25">
        <v>1282</v>
      </c>
      <c r="I9" s="59">
        <v>1022296</v>
      </c>
      <c r="J9" s="32"/>
      <c r="K9" s="32"/>
    </row>
    <row customFormat="1" customHeight="1" ht="12.75" r="10" s="28" spans="1:13" x14ac:dyDescent="0.2">
      <c r="A10" s="47">
        <v>1992</v>
      </c>
      <c r="B10" s="5">
        <v>1357</v>
      </c>
      <c r="C10" s="32">
        <v>113</v>
      </c>
      <c r="D10" s="12">
        <v>85</v>
      </c>
      <c r="E10" s="32">
        <v>30</v>
      </c>
      <c r="F10" s="25">
        <v>22</v>
      </c>
      <c r="G10" s="25">
        <v>5</v>
      </c>
      <c r="H10" s="25">
        <v>1562</v>
      </c>
      <c r="I10" s="59">
        <v>951370</v>
      </c>
      <c r="J10" s="32"/>
      <c r="K10" s="32"/>
    </row>
    <row customFormat="1" customHeight="1" ht="12.75" r="11" s="28" spans="1:13" x14ac:dyDescent="0.2">
      <c r="A11" s="47">
        <v>1993</v>
      </c>
      <c r="B11" s="13">
        <v>1685</v>
      </c>
      <c r="C11" s="25">
        <v>110</v>
      </c>
      <c r="D11" s="12">
        <v>106</v>
      </c>
      <c r="E11" s="55" t="s">
        <v>6</v>
      </c>
      <c r="F11" s="25">
        <v>17</v>
      </c>
      <c r="G11" s="25">
        <v>10</v>
      </c>
      <c r="H11" s="25">
        <v>1826</v>
      </c>
      <c r="I11" s="59">
        <v>1103884</v>
      </c>
      <c r="J11" s="32"/>
      <c r="K11" s="32"/>
    </row>
    <row customFormat="1" customHeight="1" ht="12.75" r="12" s="28" spans="1:13" x14ac:dyDescent="0.2">
      <c r="A12" s="47">
        <v>1994</v>
      </c>
      <c r="B12" s="13">
        <v>1712</v>
      </c>
      <c r="C12" s="25">
        <v>159</v>
      </c>
      <c r="D12" s="12">
        <v>127</v>
      </c>
      <c r="E12" s="55" t="s">
        <v>6</v>
      </c>
      <c r="F12" s="25">
        <v>37</v>
      </c>
      <c r="G12" s="25">
        <v>3</v>
      </c>
      <c r="H12" s="25">
        <f>SUM(B12:G12)</f>
        <v>2038</v>
      </c>
      <c r="I12" s="59">
        <v>1090080</v>
      </c>
      <c r="J12" s="32"/>
      <c r="K12" s="32"/>
    </row>
    <row customFormat="1" customHeight="1" ht="12.75" r="13" s="28" spans="1:13" x14ac:dyDescent="0.2">
      <c r="A13" s="47">
        <v>1995</v>
      </c>
      <c r="B13" s="13">
        <v>1908</v>
      </c>
      <c r="C13" s="25">
        <v>180</v>
      </c>
      <c r="D13" s="12">
        <v>136</v>
      </c>
      <c r="E13" s="55">
        <v>277</v>
      </c>
      <c r="F13" s="25">
        <v>34</v>
      </c>
      <c r="G13" s="25">
        <v>6</v>
      </c>
      <c r="H13" s="25">
        <v>2274</v>
      </c>
      <c r="I13" s="59">
        <v>1107462</v>
      </c>
      <c r="J13" s="32"/>
      <c r="K13" s="32"/>
    </row>
    <row customFormat="1" customHeight="1" ht="12.75" r="14" s="28" spans="1:13" x14ac:dyDescent="0.2">
      <c r="A14" s="47">
        <v>1996</v>
      </c>
      <c r="B14" s="13">
        <v>1859</v>
      </c>
      <c r="C14" s="25">
        <v>161</v>
      </c>
      <c r="D14" s="12">
        <v>126</v>
      </c>
      <c r="E14" s="55">
        <v>304</v>
      </c>
      <c r="F14" s="25">
        <v>20</v>
      </c>
      <c r="G14" s="25">
        <v>6</v>
      </c>
      <c r="H14" s="25">
        <v>2172</v>
      </c>
      <c r="I14" s="59">
        <v>1132142</v>
      </c>
      <c r="J14" s="32"/>
      <c r="K14" s="32"/>
    </row>
    <row customFormat="1" customHeight="1" ht="12.75" r="15" s="28" spans="1:13" x14ac:dyDescent="0.2">
      <c r="A15" s="47">
        <v>1997</v>
      </c>
      <c r="B15" s="13">
        <v>1874</v>
      </c>
      <c r="C15" s="25">
        <v>152</v>
      </c>
      <c r="D15" s="12">
        <v>113</v>
      </c>
      <c r="E15" s="55">
        <v>327</v>
      </c>
      <c r="F15" s="25">
        <v>26</v>
      </c>
      <c r="G15" s="25">
        <v>6</v>
      </c>
      <c r="H15" s="25">
        <v>2171</v>
      </c>
      <c r="I15" s="59">
        <v>1177919</v>
      </c>
      <c r="J15" s="32"/>
      <c r="K15" s="32"/>
    </row>
    <row customFormat="1" customHeight="1" ht="12.75" r="16" s="28" spans="1:13" x14ac:dyDescent="0.2">
      <c r="A16" s="47">
        <v>1998</v>
      </c>
      <c r="B16" s="13">
        <v>1853</v>
      </c>
      <c r="C16" s="25">
        <v>175</v>
      </c>
      <c r="D16" s="12">
        <v>126</v>
      </c>
      <c r="E16" s="55">
        <v>393</v>
      </c>
      <c r="F16" s="25">
        <v>31</v>
      </c>
      <c r="G16" s="25">
        <v>3</v>
      </c>
      <c r="H16" s="25">
        <v>2188</v>
      </c>
      <c r="I16" s="59">
        <v>1154368</v>
      </c>
      <c r="J16" s="32"/>
      <c r="K16" s="32"/>
    </row>
    <row customFormat="1" customHeight="1" ht="12.75" r="17" s="28" spans="1:11" x14ac:dyDescent="0.2">
      <c r="A17" s="47">
        <v>1999</v>
      </c>
      <c r="B17" s="13">
        <v>1848</v>
      </c>
      <c r="C17" s="25">
        <v>225</v>
      </c>
      <c r="D17" s="12">
        <v>162</v>
      </c>
      <c r="E17" s="55">
        <v>380</v>
      </c>
      <c r="F17" s="25">
        <v>33</v>
      </c>
      <c r="G17" s="25">
        <v>6</v>
      </c>
      <c r="H17" s="25">
        <v>2274</v>
      </c>
      <c r="I17" s="18">
        <v>1189494</v>
      </c>
      <c r="J17" s="32"/>
      <c r="K17" s="32"/>
    </row>
    <row customFormat="1" customHeight="1" ht="12.75" r="18" s="28" spans="1:11" x14ac:dyDescent="0.2">
      <c r="A18" s="47">
        <v>2000</v>
      </c>
      <c r="B18" s="13">
        <v>1837</v>
      </c>
      <c r="C18" s="25">
        <v>221</v>
      </c>
      <c r="D18" s="12">
        <v>101</v>
      </c>
      <c r="E18" s="55">
        <v>69</v>
      </c>
      <c r="F18" s="25">
        <v>3</v>
      </c>
      <c r="G18" s="25">
        <v>5</v>
      </c>
      <c r="H18" s="25">
        <v>2351</v>
      </c>
      <c r="I18" s="18">
        <v>1222910</v>
      </c>
      <c r="J18" s="32"/>
      <c r="K18" s="32"/>
    </row>
    <row customFormat="1" customHeight="1" ht="12.75" r="19" s="28" spans="1:11" x14ac:dyDescent="0.2">
      <c r="A19" s="47">
        <v>2001</v>
      </c>
      <c r="B19" s="13">
        <v>1706</v>
      </c>
      <c r="C19" s="25">
        <v>173</v>
      </c>
      <c r="D19" s="12">
        <v>87</v>
      </c>
      <c r="E19" s="55">
        <v>337</v>
      </c>
      <c r="F19" s="25">
        <v>38</v>
      </c>
      <c r="G19" s="25">
        <v>1</v>
      </c>
      <c r="H19" s="25">
        <v>2150</v>
      </c>
      <c r="I19" s="18">
        <v>1226743</v>
      </c>
      <c r="J19" s="32"/>
      <c r="K19" s="32"/>
    </row>
    <row customFormat="1" customHeight="1" ht="12.75" r="20" s="28" spans="1:11" x14ac:dyDescent="0.2">
      <c r="A20" s="47">
        <v>2002</v>
      </c>
      <c r="B20" s="13">
        <v>1908</v>
      </c>
      <c r="C20" s="25">
        <v>177</v>
      </c>
      <c r="D20" s="12">
        <v>75</v>
      </c>
      <c r="E20" s="55">
        <v>420</v>
      </c>
      <c r="F20" s="25">
        <v>36</v>
      </c>
      <c r="G20" s="25">
        <v>1</v>
      </c>
      <c r="H20" s="25">
        <v>2197</v>
      </c>
      <c r="I20" s="18">
        <v>1063292</v>
      </c>
      <c r="J20" s="32"/>
      <c r="K20" s="32"/>
    </row>
    <row customFormat="1" customHeight="1" ht="12.75" r="21" s="28" spans="1:11" x14ac:dyDescent="0.2">
      <c r="A21" s="47">
        <v>2003</v>
      </c>
      <c r="B21" s="13">
        <v>1887</v>
      </c>
      <c r="C21" s="25">
        <v>211</v>
      </c>
      <c r="D21" s="12">
        <v>87</v>
      </c>
      <c r="E21" s="55">
        <v>508</v>
      </c>
      <c r="F21" s="25">
        <v>24</v>
      </c>
      <c r="G21" s="25">
        <v>4</v>
      </c>
      <c r="H21" s="25">
        <v>2213</v>
      </c>
      <c r="I21" s="18">
        <v>886024</v>
      </c>
      <c r="J21" s="32"/>
      <c r="K21" s="32"/>
    </row>
    <row customFormat="1" customHeight="1" ht="12.75" r="22" s="28" spans="1:11" x14ac:dyDescent="0.2">
      <c r="A22" s="47">
        <v>2004</v>
      </c>
      <c r="B22" s="13">
        <v>1851</v>
      </c>
      <c r="C22" s="25">
        <v>206</v>
      </c>
      <c r="D22" s="12">
        <v>85</v>
      </c>
      <c r="E22" s="55">
        <v>0</v>
      </c>
      <c r="F22" s="25">
        <v>23</v>
      </c>
      <c r="G22" s="25">
        <v>3</v>
      </c>
      <c r="H22" s="25">
        <v>2171</v>
      </c>
      <c r="I22" s="18">
        <v>827835</v>
      </c>
      <c r="J22" s="32"/>
      <c r="K22" s="32"/>
    </row>
    <row customFormat="1" customHeight="1" ht="12.75" r="23" s="28" spans="1:11" x14ac:dyDescent="0.2">
      <c r="A23" s="47">
        <v>2005</v>
      </c>
      <c r="B23" s="13">
        <v>1627</v>
      </c>
      <c r="C23" s="25">
        <v>142</v>
      </c>
      <c r="D23" s="12">
        <v>53</v>
      </c>
      <c r="E23" s="55">
        <v>503</v>
      </c>
      <c r="F23" s="25">
        <v>29</v>
      </c>
      <c r="G23" s="25">
        <v>4</v>
      </c>
      <c r="H23" s="25">
        <v>2095</v>
      </c>
      <c r="I23" s="18">
        <v>944088</v>
      </c>
      <c r="J23" s="32"/>
      <c r="K23" s="32"/>
    </row>
    <row customFormat="1" customHeight="1" ht="12.75" r="24" s="28" spans="1:11" x14ac:dyDescent="0.2">
      <c r="A24" s="47">
        <v>2006</v>
      </c>
      <c r="B24" s="13">
        <v>1526</v>
      </c>
      <c r="C24" s="25">
        <v>174</v>
      </c>
      <c r="D24" s="12">
        <v>75</v>
      </c>
      <c r="E24" s="55">
        <v>541</v>
      </c>
      <c r="F24" s="25">
        <v>28</v>
      </c>
      <c r="G24" s="25">
        <v>5</v>
      </c>
      <c r="H24" s="25">
        <v>1937</v>
      </c>
      <c r="I24" s="18">
        <v>985753</v>
      </c>
      <c r="J24" s="32"/>
      <c r="K24" s="32"/>
    </row>
    <row customFormat="1" customHeight="1" ht="12.75" r="25" s="28" spans="1:11" x14ac:dyDescent="0.2">
      <c r="A25" s="47">
        <v>2007</v>
      </c>
      <c r="B25" s="13">
        <v>1413</v>
      </c>
      <c r="C25" s="25">
        <v>171</v>
      </c>
      <c r="D25" s="12">
        <v>121</v>
      </c>
      <c r="E25" s="55">
        <v>421</v>
      </c>
      <c r="F25" s="25">
        <v>35</v>
      </c>
      <c r="G25" s="25">
        <v>3</v>
      </c>
      <c r="H25" s="25">
        <v>1732</v>
      </c>
      <c r="I25" s="18">
        <v>1165322</v>
      </c>
      <c r="J25" s="32"/>
      <c r="K25" s="32"/>
    </row>
    <row customFormat="1" customHeight="1" ht="12.75" r="26" s="28" spans="1:11" x14ac:dyDescent="0.2">
      <c r="A26" s="47">
        <v>2008</v>
      </c>
      <c r="B26" s="13">
        <v>1453</v>
      </c>
      <c r="C26" s="25">
        <v>185</v>
      </c>
      <c r="D26" s="12">
        <v>138</v>
      </c>
      <c r="E26" s="55">
        <v>457</v>
      </c>
      <c r="F26" s="25">
        <v>36</v>
      </c>
      <c r="G26" s="25">
        <v>5</v>
      </c>
      <c r="H26" s="25">
        <v>2274</v>
      </c>
      <c r="I26" s="18">
        <v>1504036</v>
      </c>
      <c r="J26" s="32"/>
      <c r="K26" s="32"/>
    </row>
    <row customFormat="1" customHeight="1" ht="12.75" r="27" s="28" spans="1:11" x14ac:dyDescent="0.2">
      <c r="A27" s="47">
        <v>2009</v>
      </c>
      <c r="B27" s="13">
        <v>1644</v>
      </c>
      <c r="C27" s="12">
        <v>153</v>
      </c>
      <c r="D27" s="12">
        <v>127</v>
      </c>
      <c r="E27" s="55">
        <v>584</v>
      </c>
      <c r="F27" s="25">
        <v>21</v>
      </c>
      <c r="G27" s="25">
        <v>2</v>
      </c>
      <c r="H27" s="25">
        <v>1936</v>
      </c>
      <c r="I27" s="18">
        <v>1545232</v>
      </c>
    </row>
    <row customFormat="1" customHeight="1" ht="12.75" r="28" s="28" spans="1:11" x14ac:dyDescent="0.2">
      <c r="A28" s="47">
        <v>2010</v>
      </c>
      <c r="B28" s="13">
        <v>1458</v>
      </c>
      <c r="C28" s="12">
        <v>155</v>
      </c>
      <c r="D28" s="12">
        <v>167</v>
      </c>
      <c r="E28" s="55">
        <v>505</v>
      </c>
      <c r="F28" s="25">
        <v>37</v>
      </c>
      <c r="G28" s="25">
        <v>2</v>
      </c>
      <c r="H28" s="25">
        <v>1905</v>
      </c>
      <c r="I28" s="18">
        <v>1379861</v>
      </c>
    </row>
    <row customFormat="1" customHeight="1" ht="12.75" r="29" s="28" spans="1:11" x14ac:dyDescent="0.2">
      <c r="A29" s="47">
        <v>2011</v>
      </c>
      <c r="B29" s="13">
        <v>1539</v>
      </c>
      <c r="C29" s="12">
        <v>161</v>
      </c>
      <c r="D29" s="12">
        <v>148</v>
      </c>
      <c r="E29" s="55">
        <v>509</v>
      </c>
      <c r="F29" s="25">
        <v>36</v>
      </c>
      <c r="G29" s="25">
        <v>7</v>
      </c>
      <c r="H29" s="25">
        <v>1883</v>
      </c>
      <c r="I29" s="18">
        <v>1327807</v>
      </c>
    </row>
    <row customFormat="1" customHeight="1" ht="12.75" r="30" s="28" spans="1:11" x14ac:dyDescent="0.2">
      <c r="A30" s="47">
        <v>2012</v>
      </c>
      <c r="B30" s="13">
        <v>1373</v>
      </c>
      <c r="C30" s="12">
        <v>154</v>
      </c>
      <c r="D30" s="12">
        <v>160</v>
      </c>
      <c r="E30" s="55">
        <v>586</v>
      </c>
      <c r="F30" s="25">
        <v>36</v>
      </c>
      <c r="G30" s="25">
        <v>3</v>
      </c>
      <c r="H30" s="25">
        <v>1724</v>
      </c>
      <c r="I30" s="31">
        <v>1297069</v>
      </c>
    </row>
    <row customFormat="1" customHeight="1" ht="12.75" r="31" s="28" spans="1:11" x14ac:dyDescent="0.2">
      <c r="A31" s="47">
        <v>2013</v>
      </c>
      <c r="B31" s="13">
        <v>1226</v>
      </c>
      <c r="C31" s="12">
        <v>124</v>
      </c>
      <c r="D31" s="12">
        <v>170</v>
      </c>
      <c r="E31" s="55">
        <v>519</v>
      </c>
      <c r="F31" s="25">
        <v>32</v>
      </c>
      <c r="G31" s="25">
        <v>3</v>
      </c>
      <c r="H31" s="25">
        <v>1550</v>
      </c>
      <c r="I31" s="34">
        <v>1297069</v>
      </c>
    </row>
    <row customFormat="1" customHeight="1" ht="12.75" r="32" s="28" spans="1:11" x14ac:dyDescent="0.2">
      <c r="A32" s="47">
        <v>2014</v>
      </c>
      <c r="B32" s="13">
        <v>1194</v>
      </c>
      <c r="C32" s="12">
        <v>123</v>
      </c>
      <c r="D32" s="12">
        <v>172</v>
      </c>
      <c r="E32" s="55">
        <v>577</v>
      </c>
      <c r="F32" s="25">
        <v>27</v>
      </c>
      <c r="G32" s="25">
        <v>8</v>
      </c>
      <c r="H32" s="25">
        <v>1509</v>
      </c>
      <c r="I32" s="34">
        <v>1169540</v>
      </c>
    </row>
    <row customFormat="1" customHeight="1" ht="12.75" r="33" s="28" spans="1:9" x14ac:dyDescent="0.2">
      <c r="A33" s="47">
        <v>2015</v>
      </c>
      <c r="B33" s="13">
        <v>1294</v>
      </c>
      <c r="C33" s="12">
        <v>169</v>
      </c>
      <c r="D33" s="12">
        <v>156</v>
      </c>
      <c r="E33" s="53">
        <v>666</v>
      </c>
      <c r="F33" s="12">
        <v>26</v>
      </c>
      <c r="G33" s="12">
        <v>0</v>
      </c>
      <c r="H33" s="12">
        <v>1634</v>
      </c>
      <c r="I33" s="40">
        <v>1169540</v>
      </c>
    </row>
    <row customHeight="1" ht="12.75" r="34" spans="1:9" x14ac:dyDescent="0.2">
      <c r="A34" s="48">
        <v>2016</v>
      </c>
      <c r="B34" s="56">
        <v>1244</v>
      </c>
      <c r="C34" s="56">
        <v>136</v>
      </c>
      <c r="D34" s="56">
        <v>149</v>
      </c>
      <c r="E34" s="56">
        <v>629</v>
      </c>
      <c r="F34" s="56">
        <v>30</v>
      </c>
      <c r="G34" s="56">
        <v>4</v>
      </c>
      <c r="H34" s="56">
        <v>1563</v>
      </c>
      <c r="I34" s="56">
        <v>1169540</v>
      </c>
    </row>
    <row customHeight="1" ht="12.75" r="35" spans="1:9" x14ac:dyDescent="0.2">
      <c r="A35" s="48">
        <v>2017</v>
      </c>
      <c r="B35" s="56">
        <v>1206</v>
      </c>
      <c r="C35" s="56">
        <v>147</v>
      </c>
      <c r="D35" s="56">
        <v>123</v>
      </c>
      <c r="E35" s="56">
        <v>587</v>
      </c>
      <c r="F35" s="56">
        <v>29</v>
      </c>
      <c r="G35" s="56">
        <v>4</v>
      </c>
      <c r="H35" s="56">
        <v>1626</v>
      </c>
      <c r="I35" s="56">
        <v>1157062</v>
      </c>
    </row>
  </sheetData>
  <pageMargins bottom="0.75" footer="0.3" header="0.3" left="0.7" right="0.7" top="0.75"/>
  <pageSetup orientation="portrait" r:id="rId1"/>
  <ignoredErrors>
    <ignoredError sqref="H12" unlockedFormula="1"/>
  </ignoredError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/>
  </sheetViews>
  <sheetFormatPr defaultRowHeight="12" x14ac:dyDescent="0.2"/>
  <cols>
    <col min="1" max="1" bestFit="true" customWidth="true" width="34.28515625" collapsed="false"/>
    <col min="2" max="2" bestFit="true" customWidth="true" width="58.85546875" collapsed="false"/>
    <col min="5" max="5" customWidth="true" width="35.5703125" collapsed="false"/>
    <col min="9" max="9" customWidth="true" hidden="true" width="0.0" collapsed="false"/>
  </cols>
  <sheetData>
    <row r="1" spans="1:9" x14ac:dyDescent="0.2">
      <c r="A1" t="s">
        <v>13</v>
      </c>
      <c r="B1" s="57"/>
      <c r="I1" t="s">
        <v>14</v>
      </c>
    </row>
    <row r="2" spans="1:9" x14ac:dyDescent="0.2">
      <c r="A2" t="s">
        <v>15</v>
      </c>
      <c r="B2" s="57"/>
      <c r="I2" t="s">
        <v>16</v>
      </c>
    </row>
    <row r="3" spans="1:9" x14ac:dyDescent="0.2">
      <c r="A3" t="s">
        <v>17</v>
      </c>
      <c r="B3" t="s">
        <v>14</v>
      </c>
      <c r="I3" t="s">
        <v>18</v>
      </c>
    </row>
    <row r="4" spans="1:9" x14ac:dyDescent="0.2">
      <c r="A4" t="s">
        <v>19</v>
      </c>
      <c r="B4" s="58"/>
      <c r="I4" t="s">
        <v>20</v>
      </c>
    </row>
    <row r="5" spans="1:9" x14ac:dyDescent="0.2">
      <c r="E5" s="57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2007-01-12T16:04:32Z</dcterms:created>
  <dc:creator>Guanci, Michael [LEGIS]</dc:creator>
  <cp:lastModifiedBy>Mechler, Christin [LEGIS]</cp:lastModifiedBy>
  <cp:lastPrinted>2018-07-30T15:28:23Z</cp:lastPrinted>
  <dcterms:modified xsi:type="dcterms:W3CDTF">2018-11-29T18:53:36Z</dcterms:modified>
</cp:coreProperties>
</file>