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bookViews>
    <workbookView windowHeight="3450" windowWidth="8115" xWindow="480" yWindow="24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Factbook!$A$1:$R$47</definedName>
  </definedNames>
  <calcPr calcId="162913"/>
</workbook>
</file>

<file path=xl/calcChain.xml><?xml version="1.0" encoding="utf-8"?>
<calcChain xmlns="http://schemas.openxmlformats.org/spreadsheetml/2006/main">
  <c i="2" l="1" r="F34"/>
  <c i="1" r="S12"/>
  <c i="1" r="T12" s="1"/>
  <c i="1" r="S11"/>
  <c i="1" r="T11" s="1"/>
  <c i="1" r="S10"/>
  <c i="1" r="T10" s="1"/>
  <c i="1" r="S9"/>
  <c i="1" r="T9" s="1"/>
  <c i="1" r="S8"/>
  <c i="1" r="T8" s="1"/>
  <c i="1" r="S7"/>
  <c i="1" r="T7" s="1"/>
  <c i="1" r="S6"/>
  <c i="1" r="T6" s="1"/>
  <c i="1" r="S5"/>
  <c i="1" r="T5" s="1"/>
  <c i="1" r="S4"/>
  <c i="1" r="T4" s="1"/>
  <c i="1" r="B30"/>
  <c i="1" r="B31"/>
  <c i="1" r="B32"/>
  <c i="1" r="B33"/>
  <c i="1" r="B34"/>
  <c i="1" r="B35"/>
  <c i="1" r="B36"/>
  <c i="1" r="B37"/>
  <c i="1" r="B38"/>
  <c i="1" r="B39"/>
  <c i="1" r="B40"/>
  <c i="2" r="F38"/>
  <c i="2" r="F39"/>
  <c i="2" r="F40"/>
  <c i="2" r="F41"/>
  <c i="2" r="F42"/>
  <c i="2" r="F43"/>
  <c i="2" r="F44"/>
  <c i="2" r="F45"/>
  <c i="2" r="F46"/>
  <c i="2" r="F47"/>
  <c i="2" r="F48"/>
  <c i="2" r="F49"/>
  <c i="2" r="F50"/>
  <c i="2" r="F51"/>
  <c i="2" r="F52"/>
  <c i="2" r="F53"/>
  <c i="2" r="F54"/>
  <c i="2" r="F55"/>
  <c i="2" r="F56"/>
  <c i="2" r="F57"/>
  <c i="2" r="F58"/>
  <c i="2" r="F59"/>
  <c i="2" r="F60"/>
  <c i="2" r="F61"/>
  <c i="2" r="F62"/>
  <c i="2" r="F63"/>
  <c i="2" r="F64"/>
  <c i="2" r="F65"/>
  <c i="2" r="F66"/>
  <c i="2" r="F67"/>
  <c i="2" r="F68"/>
  <c i="2" r="F69"/>
  <c i="2" r="F70"/>
  <c i="2" r="F71"/>
  <c i="2" r="F72"/>
  <c i="2" r="F73"/>
  <c i="2" r="F74"/>
  <c i="2" r="F75"/>
  <c i="2" r="F76"/>
  <c i="2" r="F77"/>
  <c i="2" r="F78"/>
  <c i="2" r="F79"/>
  <c i="2" r="F80"/>
  <c i="2" r="F81"/>
  <c i="2" r="F82"/>
  <c i="2" r="F83"/>
  <c i="2" r="F84"/>
  <c i="2" r="F85"/>
  <c i="2" r="F86"/>
  <c i="2" r="F87"/>
  <c i="2" r="F88"/>
  <c i="2" r="F89"/>
  <c i="2" r="F90"/>
  <c i="2" r="F91"/>
  <c i="2" r="F92"/>
  <c i="2" r="F93"/>
  <c i="2" r="F94"/>
  <c i="2" r="F95"/>
  <c i="2" r="F96"/>
  <c i="2" r="F97"/>
  <c i="2" r="F98"/>
  <c i="2" r="F99"/>
  <c i="2" r="F100"/>
  <c i="2" r="F26"/>
  <c i="2" r="F27"/>
  <c i="2" r="F28"/>
  <c i="2" r="F29"/>
  <c i="2" r="F30"/>
  <c i="2" r="F31"/>
  <c i="2" r="F32"/>
  <c i="2" r="F33"/>
  <c i="2" r="F35"/>
  <c i="2" r="F36"/>
  <c i="2" r="F37"/>
  <c i="2" r="F25"/>
  <c i="2" r="F4"/>
  <c i="2" r="F5"/>
  <c i="2" r="F6"/>
  <c i="2" r="F7"/>
  <c i="2" r="F8"/>
  <c i="2" r="F9"/>
  <c i="2" r="F10"/>
  <c i="2" r="F11"/>
  <c i="2" r="F12"/>
  <c i="2" r="F13"/>
  <c i="2" r="F14"/>
  <c i="2" r="F15"/>
  <c i="2" r="F16"/>
  <c i="2" r="F17"/>
  <c i="2" r="F18"/>
  <c i="2" r="F19"/>
  <c i="2" r="F20"/>
  <c i="2" r="F21"/>
  <c i="2" r="F22"/>
  <c i="2" r="F23"/>
  <c i="2" r="F3"/>
  <c i="2" r="F2"/>
  <c i="1" l="1" r="J38"/>
  <c i="1" r="D38"/>
  <c i="1" r="L38"/>
  <c i="1" r="N38"/>
  <c i="1" r="F34"/>
  <c i="1" r="J34"/>
  <c i="1" r="N34"/>
  <c i="1" r="L34"/>
  <c i="1" r="D34"/>
  <c i="1" r="L30"/>
  <c i="1" r="N30"/>
  <c i="1" r="D30"/>
  <c i="1" r="J30"/>
  <c i="1" r="D39"/>
  <c i="1" r="J39"/>
  <c i="1" r="L39"/>
  <c i="1" r="N39"/>
  <c i="1" r="L37"/>
  <c i="1" r="D37"/>
  <c i="1" r="J37"/>
  <c i="1" r="N37"/>
  <c i="1" r="L33"/>
  <c i="1" r="N33"/>
  <c i="1" r="D33"/>
  <c i="1" r="J33"/>
  <c i="1" r="H35"/>
  <c i="1" r="D35"/>
  <c i="1" r="L35"/>
  <c i="1" r="N35"/>
  <c i="1" r="J35"/>
  <c i="1" r="D31"/>
  <c i="1" r="L31"/>
  <c i="1" r="J31"/>
  <c i="1" r="N31"/>
  <c i="1" r="N40"/>
  <c i="1" r="J40"/>
  <c i="1" r="D40"/>
  <c i="1" r="L40"/>
  <c i="1" r="N36"/>
  <c i="1" r="D36"/>
  <c i="1" r="J36"/>
  <c i="1" r="L36"/>
  <c i="1" r="F32"/>
  <c i="1" r="N32"/>
  <c i="1" r="J32"/>
  <c i="1" r="L32"/>
  <c i="1" r="D32"/>
  <c i="1" r="H32"/>
  <c i="1" r="H34"/>
  <c i="1" r="F39"/>
  <c i="1" r="H31"/>
  <c i="1" r="H38"/>
  <c i="1" r="F37"/>
  <c i="1" r="F36"/>
  <c i="1" r="F38"/>
  <c i="1" r="H40"/>
  <c i="1" r="H39"/>
  <c i="1" r="F31"/>
  <c i="1" r="F33"/>
  <c i="1" r="F40"/>
  <c i="1" r="H30"/>
  <c i="1" r="H33"/>
  <c i="1" r="H37"/>
  <c i="1" r="F30"/>
  <c i="1" r="F35"/>
  <c i="1" r="H36"/>
</calcChain>
</file>

<file path=xl/sharedStrings.xml><?xml version="1.0" encoding="utf-8"?>
<sst xmlns="http://schemas.openxmlformats.org/spreadsheetml/2006/main" count="52" uniqueCount="38">
  <si>
    <t>Child</t>
  </si>
  <si>
    <t>Seat</t>
  </si>
  <si>
    <t>Calendar</t>
  </si>
  <si>
    <t>Restraint</t>
  </si>
  <si>
    <t>Belt</t>
  </si>
  <si>
    <t>OWI</t>
  </si>
  <si>
    <t>Speeding</t>
  </si>
  <si>
    <t>Total</t>
  </si>
  <si>
    <t xml:space="preserve">   Year   </t>
  </si>
  <si>
    <t xml:space="preserve">  Citations  </t>
  </si>
  <si>
    <t xml:space="preserve">  Arrests  </t>
  </si>
  <si>
    <t>Violations</t>
  </si>
  <si>
    <t xml:space="preserve">  Other  </t>
  </si>
  <si>
    <t>NA</t>
  </si>
  <si>
    <t>Vehicle Miles</t>
  </si>
  <si>
    <t xml:space="preserve"> </t>
  </si>
  <si>
    <t>CalendarYear</t>
  </si>
  <si>
    <t>ChildRestraintCitations</t>
  </si>
  <si>
    <t>SeatBeltCitations</t>
  </si>
  <si>
    <t>OWIArrests</t>
  </si>
  <si>
    <t>SpeedingViolations</t>
  </si>
  <si>
    <t>Other</t>
  </si>
  <si>
    <t>TotalCitations</t>
  </si>
  <si>
    <t>VehicleMiles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</si>
  <si>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</si>
  <si>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</si>
  <si>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</si>
  <si>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</si>
  <si>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</si>
  <si>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</si>
  <si>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</si>
  <si>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</si>
  <si>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 xml:space="preserve">Citations Compared To Vehicle Miles Traveled By The Iowa State Patrol    </t>
  </si>
  <si>
    <t>OWI = Operating a motor vehicle while intoxicated.</t>
  </si>
  <si>
    <t>.</t>
  </si>
  <si>
    <t>Due to a major database conversion by Department of Public Safety, the 2005 data is not available</t>
  </si>
  <si>
    <t>Iowa State Patrol Citations by Type</t>
  </si>
  <si>
    <t>Citations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</si>
</sst>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7">
    <font>
      <sz val="9"/>
      <name val="Arial"/>
      <family val="2"/>
    </font>
    <font>
      <b/>
      <sz val="9"/>
      <name val="Univers (WN)"/>
    </font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</borders>
  <cellStyleXfs count="1">
    <xf borderId="0" fillId="0" fontId="0" numFmtId="0"/>
  </cellStyleXfs>
  <cellXfs count="74">
    <xf borderId="0" fillId="0" fontId="0" numFmtId="0" xfId="0"/>
    <xf applyBorder="1" borderId="0" fillId="0" fontId="0" numFmtId="0" xfId="0"/>
    <xf applyAlignment="1" applyBorder="1" applyFont="1" borderId="0" fillId="0" fontId="1" numFmtId="0" xfId="0">
      <alignment horizontal="left" vertical="top" wrapText="1"/>
    </xf>
    <xf applyBorder="1" applyFont="1" borderId="0" fillId="0" fontId="1" numFmtId="0" xfId="0"/>
    <xf applyBorder="1" applyNumberFormat="1" borderId="0" fillId="0" fontId="0" numFmtId="3" xfId="0"/>
    <xf applyAlignment="1" applyBorder="1" borderId="0" fillId="0" fontId="0" numFmtId="0" xfId="0">
      <alignment horizontal="center"/>
    </xf>
    <xf applyNumberFormat="1" borderId="0" fillId="0" fontId="0" numFmtId="3" xfId="0"/>
    <xf applyFont="1" borderId="0" fillId="0" fontId="2" numFmtId="0" xfId="0"/>
    <xf applyAlignment="1" applyFont="1" borderId="0" fillId="0" fontId="2" numFmtId="0" xfId="0">
      <alignment horizontal="centerContinuous"/>
    </xf>
    <xf applyAlignment="1" applyFont="1" borderId="0" fillId="0" fontId="2" numFmtId="0" xfId="0"/>
    <xf applyAlignment="1" applyFont="1" borderId="0" fillId="0" fontId="2" numFmtId="0" xfId="0">
      <alignment horizontal="center"/>
    </xf>
    <xf applyAlignment="1" applyFont="1" borderId="0" fillId="0" fontId="4" numFmtId="0" xfId="0"/>
    <xf applyAlignment="1" applyBorder="1" applyFill="1" applyFont="1" applyNumberFormat="1" borderId="0" fillId="0" fontId="4" numFmtId="3" xfId="0">
      <alignment horizontal="right"/>
    </xf>
    <xf applyBorder="1" applyFill="1" applyFont="1" applyNumberFormat="1" borderId="0" fillId="0" fontId="4" numFmtId="3" xfId="0"/>
    <xf applyFont="1" borderId="0" fillId="0" fontId="4" numFmtId="0" xfId="0"/>
    <xf applyAlignment="1" applyBorder="1" applyFont="1" borderId="0" fillId="0" fontId="4" numFmtId="0" xfId="0">
      <alignment horizontal="center"/>
    </xf>
    <xf applyBorder="1" applyFont="1" borderId="0" fillId="0" fontId="4" numFmtId="0" xfId="0"/>
    <xf applyAlignment="1" applyBorder="1" applyFont="1" applyNumberFormat="1" borderId="0" fillId="0" fontId="4" numFmtId="3" xfId="0">
      <alignment horizontal="right"/>
    </xf>
    <xf applyFont="1" applyNumberFormat="1" borderId="0" fillId="0" fontId="4" numFmtId="3" xfId="0"/>
    <xf applyBorder="1" applyFont="1" applyNumberFormat="1" borderId="0" fillId="0" fontId="4" numFmtId="3" xfId="0"/>
    <xf applyAlignment="1" applyBorder="1" applyFont="1" applyProtection="1" borderId="0" fillId="0" fontId="4" numFmtId="0" xfId="0">
      <alignment horizontal="center"/>
      <protection locked="0"/>
    </xf>
    <xf applyBorder="1" applyFont="1" applyProtection="1" borderId="0" fillId="0" fontId="4" numFmtId="0" xfId="0">
      <protection locked="0"/>
    </xf>
    <xf applyBorder="1" applyFont="1" applyNumberFormat="1" applyProtection="1" borderId="0" fillId="0" fontId="4" numFmtId="3" xfId="0">
      <protection locked="0"/>
    </xf>
    <xf applyFont="1" applyNumberFormat="1" applyProtection="1" borderId="0" fillId="0" fontId="4" numFmtId="3" xfId="0">
      <protection locked="0"/>
    </xf>
    <xf applyAlignment="1" applyFont="1" borderId="0" fillId="0" fontId="4" numFmtId="0" xfId="0">
      <alignment vertical="top"/>
    </xf>
    <xf applyAlignment="1" applyBorder="1" applyFont="1" borderId="1" fillId="0" fontId="2" numFmtId="0" xfId="0">
      <alignment horizontal="center"/>
    </xf>
    <xf applyAlignment="1" applyFont="1" borderId="0" fillId="0" fontId="3" numFmtId="0" xfId="0">
      <alignment vertical="center"/>
    </xf>
    <xf applyAlignment="1" applyBorder="1" applyFont="1" applyProtection="1" borderId="2" fillId="0" fontId="4" numFmtId="0" xfId="0">
      <alignment horizontal="center"/>
      <protection locked="0"/>
    </xf>
    <xf applyBorder="1" applyFont="1" applyProtection="1" borderId="2" fillId="0" fontId="4" numFmtId="0" xfId="0">
      <protection locked="0"/>
    </xf>
    <xf applyAlignment="1" applyBorder="1" applyFill="1" applyFont="1" applyProtection="1" borderId="0" fillId="0" fontId="4" numFmtId="0" xfId="0">
      <alignment horizontal="center"/>
      <protection locked="0"/>
    </xf>
    <xf applyBorder="1" applyFill="1" applyFont="1" applyNumberFormat="1" applyProtection="1" borderId="0" fillId="0" fontId="4" numFmtId="3" xfId="0">
      <protection locked="0"/>
    </xf>
    <xf applyAlignment="1" borderId="0" fillId="0" fontId="0" numFmtId="0" xfId="0"/>
    <xf applyAlignment="1" borderId="0" fillId="0" fontId="0" numFmtId="0" xfId="0">
      <alignment horizontal="left"/>
    </xf>
    <xf applyBorder="1" applyFont="1" borderId="2" fillId="0" fontId="4" numFmtId="0" xfId="0"/>
    <xf applyAlignment="1" applyBorder="1" applyFont="1" applyNumberFormat="1" applyProtection="1" borderId="0" fillId="0" fontId="4" numFmtId="3" xfId="0">
      <alignment horizontal="right"/>
      <protection locked="0"/>
    </xf>
    <xf applyAlignment="1" applyBorder="1" applyFont="1" borderId="0" fillId="0" fontId="0" numFmtId="0" xfId="0"/>
    <xf applyAlignment="1" applyBorder="1" applyFont="1" applyNumberFormat="1" borderId="0" fillId="0" fontId="2" numFmtId="3" xfId="0">
      <alignment horizontal="center"/>
    </xf>
    <xf applyAlignment="1" applyBorder="1" applyFont="1" applyNumberFormat="1" borderId="0" fillId="0" fontId="2" numFmtId="3" xfId="0"/>
    <xf applyAlignment="1" applyBorder="1" applyFill="1" applyFont="1" applyNumberFormat="1" borderId="0" fillId="0" fontId="0" numFmtId="3" xfId="0"/>
    <xf applyFont="1" applyNumberFormat="1" borderId="0" fillId="0" fontId="2" numFmtId="3" xfId="0"/>
    <xf applyAlignment="1" applyFont="1" applyNumberFormat="1" borderId="0" fillId="0" fontId="0" numFmtId="3" xfId="0"/>
    <xf applyAlignment="1" applyBorder="1" applyFont="1" borderId="0" fillId="0" fontId="0" numFmtId="0" xfId="0">
      <alignment horizontal="right"/>
    </xf>
    <xf applyAlignment="1" applyBorder="1" applyFill="1" applyFont="1" borderId="0" fillId="0" fontId="4" numFmtId="0" xfId="0">
      <alignment horizontal="right"/>
    </xf>
    <xf applyAlignment="1" applyBorder="1" applyFont="1" borderId="0" fillId="0" fontId="4" numFmtId="0" xfId="0">
      <alignment horizontal="right"/>
    </xf>
    <xf applyAlignment="1" applyBorder="1" applyFont="1" applyProtection="1" borderId="0" fillId="0" fontId="4" numFmtId="0" xfId="0">
      <alignment horizontal="right"/>
      <protection locked="0"/>
    </xf>
    <xf applyAlignment="1" applyBorder="1" applyFill="1" applyFont="1" applyProtection="1" borderId="0" fillId="0" fontId="4" numFmtId="0" xfId="0">
      <alignment horizontal="right"/>
      <protection locked="0"/>
    </xf>
    <xf applyAlignment="1" applyBorder="1" borderId="0" fillId="0" fontId="0" numFmtId="0" xfId="0">
      <alignment horizontal="right"/>
    </xf>
    <xf applyAlignment="1" applyBorder="1" applyFont="1" applyNumberFormat="1" borderId="2" fillId="0" fontId="4" numFmtId="3" xfId="0">
      <alignment horizontal="right"/>
    </xf>
    <xf applyAlignment="1" applyBorder="1" borderId="2" fillId="0" fontId="0" numFmtId="0" xfId="0">
      <alignment horizontal="right"/>
    </xf>
    <xf applyAlignment="1" applyBorder="1" applyFont="1" applyProtection="1" borderId="2" fillId="0" fontId="4" numFmtId="0" xfId="0">
      <alignment horizontal="right"/>
      <protection locked="0"/>
    </xf>
    <xf applyAlignment="1" applyBorder="1" applyFont="1" borderId="2" fillId="0" fontId="4" numFmtId="0" xfId="0">
      <alignment horizontal="right"/>
    </xf>
    <xf applyAlignment="1" applyFont="1" applyNumberFormat="1" borderId="0" fillId="0" fontId="4" numFmtId="3" xfId="0">
      <alignment horizontal="right"/>
    </xf>
    <xf applyAlignment="1" applyFont="1" borderId="0" fillId="0" fontId="4" numFmtId="0" xfId="0">
      <alignment horizontal="right"/>
    </xf>
    <xf applyAlignment="1" applyBorder="1" applyFont="1" borderId="2" fillId="0" fontId="4" numFmtId="0" xfId="0">
      <alignment horizontal="center"/>
    </xf>
    <xf applyAlignment="1" applyFont="1" borderId="0" fillId="0" fontId="4" numFmtId="0" xfId="0">
      <alignment horizontal="center"/>
    </xf>
    <xf applyAlignment="1" applyBorder="1" applyFont="1" borderId="0" fillId="0" fontId="3" numFmtId="0" xfId="0">
      <alignment vertical="center"/>
    </xf>
    <xf applyBorder="1" applyFont="1" borderId="0" fillId="0" fontId="2" numFmtId="0" xfId="0"/>
    <xf applyAlignment="1" applyBorder="1" applyNumberFormat="1" borderId="0" fillId="0" fontId="0" numFmtId="3" xfId="0">
      <alignment vertical="top" wrapText="1"/>
    </xf>
    <xf applyAlignment="1" applyBorder="1" applyFont="1" borderId="0" fillId="0" fontId="2" numFmtId="0" xfId="0"/>
    <xf applyAlignment="1" applyBorder="1" applyFont="1" borderId="0" fillId="0" fontId="4" numFmtId="0" xfId="0"/>
    <xf applyAlignment="1" applyBorder="1" applyFont="1" borderId="0" fillId="0" fontId="4" numFmtId="0" xfId="0">
      <alignment vertical="top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Font="1" borderId="0" fillId="0" fontId="6" numFmtId="0" xfId="0">
      <alignment horizontal="left"/>
    </xf>
    <xf applyFont="1" borderId="0" fillId="0" fontId="0" numFmtId="0" xfId="0"/>
    <xf applyAlignment="1" borderId="0" fillId="0" fontId="0" numFmtId="0" xfId="0">
      <alignment horizontal="left"/>
    </xf>
    <xf applyAlignment="1" applyBorder="1" applyFont="1" borderId="0" fillId="0" fontId="2" numFmtId="0" xfId="0">
      <alignment horizontal="center"/>
    </xf>
    <xf applyAlignment="1" applyFont="1" borderId="0" fillId="0" fontId="0" numFmtId="0" xfId="0">
      <alignment horizontal="center"/>
    </xf>
    <xf applyAlignment="1" applyBorder="1" applyFont="1" borderId="1" fillId="0" fontId="0" numFmtId="0" xfId="0">
      <alignment horizontal="center"/>
    </xf>
    <xf applyAlignment="1" borderId="0" fillId="0" fontId="0" numFmtId="0" xfId="0">
      <alignment horizontal="left"/>
    </xf>
    <xf applyAlignment="1" applyFont="1" borderId="0" fillId="0" fontId="3" numFmtId="0" xfId="0">
      <alignment horizontal="left" vertical="center"/>
    </xf>
    <xf applyAlignment="1" applyBorder="1" applyFont="1" borderId="1" fillId="0" fontId="0" numFmtId="0" xfId="0">
      <alignment horizontal="center"/>
    </xf>
    <xf applyAlignment="1" applyBorder="1" applyFont="1" borderId="1" fillId="0" fontId="2" numFmtId="0" xfId="0">
      <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754235266046293E-2"/>
          <c:y val="7.696812464915874E-2"/>
          <c:w val="0.81557255977699539"/>
          <c:h val="0.75257559564057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Factbook!$T$3</c:f>
              <c:strCache>
                <c:ptCount val="1"/>
                <c:pt idx="0">
                  <c:v>Vehicle Miles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cat>
            <c:numRef>
              <c:f>Factbook!$S$4:$S$12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Factbook!$T$4:$T$12</c:f>
              <c:numCache>
                <c:formatCode>#,##0</c:formatCode>
                <c:ptCount val="9"/>
                <c:pt idx="0">
                  <c:v>10631243</c:v>
                </c:pt>
                <c:pt idx="1">
                  <c:v>10531679</c:v>
                </c:pt>
                <c:pt idx="2">
                  <c:v>10243362</c:v>
                </c:pt>
                <c:pt idx="3">
                  <c:v>10723029</c:v>
                </c:pt>
                <c:pt idx="4">
                  <c:v>10707766</c:v>
                </c:pt>
                <c:pt idx="5">
                  <c:v>10128313</c:v>
                </c:pt>
                <c:pt idx="6">
                  <c:v>10161541</c:v>
                </c:pt>
                <c:pt idx="7">
                  <c:v>10222855</c:v>
                </c:pt>
                <c:pt idx="8">
                  <c:v>9863967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0-4469-9870-1E204AB72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09699328"/>
        <c:axId val="309701248"/>
      </c:barChart>
      <c:lineChart>
        <c:grouping val="standard"/>
        <c:varyColors val="0"/>
        <c:ser>
          <c:idx val="0"/>
          <c:order val="1"/>
          <c:tx>
            <c:v>Total Citations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Factbook!$B$32:$B$40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Factbook!$N$32:$N$40</c:f>
              <c:numCache>
                <c:formatCode>#,##0</c:formatCode>
                <c:ptCount val="9"/>
                <c:pt idx="0">
                  <c:v>166240</c:v>
                </c:pt>
                <c:pt idx="1">
                  <c:v>182680</c:v>
                </c:pt>
                <c:pt idx="2">
                  <c:v>154161</c:v>
                </c:pt>
                <c:pt idx="3">
                  <c:v>153091</c:v>
                </c:pt>
                <c:pt idx="4">
                  <c:v>149857</c:v>
                </c:pt>
                <c:pt idx="5">
                  <c:v>137293</c:v>
                </c:pt>
                <c:pt idx="6">
                  <c:v>128513</c:v>
                </c:pt>
                <c:pt idx="7">
                  <c:v>139967</c:v>
                </c:pt>
                <c:pt idx="8">
                  <c:v>111078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0-4469-9870-1E204AB72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703424"/>
        <c:axId val="309704960"/>
      </c:lineChart>
      <c:catAx>
        <c:axId val="3096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701248"/>
        <c:scaling>
          <c:orientation val="minMax"/>
          <c:min val="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6993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8.8069033683906579E-3"/>
                <c:y val="5.480751194189368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b="0" lang="en-US"/>
                    <a:t>Vechile MIles Traveled</a:t>
                  </a:r>
                  <a:r>
                    <a:rPr b="0" baseline="0" lang="en-US"/>
                    <a:t> in  </a:t>
                  </a:r>
                  <a:r>
                    <a:rPr b="0" lang="en-US"/>
                    <a:t>Millions</a:t>
                  </a:r>
                </a:p>
              </c:rich>
            </c:tx>
          </c:dispUnitsLbl>
        </c:dispUnits>
      </c:valAx>
      <c:catAx>
        <c:axId val="30970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704960"/>
        <c:crossesAt val="1.7999999999999998E+32"/>
        <c:auto val="0"/>
        <c:lblAlgn val="ctr"/>
        <c:lblOffset val="100"/>
        <c:noMultiLvlLbl val="0"/>
      </c:catAx>
      <c:valAx>
        <c:axId val="309704960"/>
        <c:scaling>
          <c:orientation val="minMax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Citations in Thousands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09703424"/>
        <c:crosses val="max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71881471937261"/>
          <c:y val="0.90697821548324509"/>
          <c:w val="0.61026672620114053"/>
          <c:h val="7.3089819562752359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footer="0.5" header="0.5" l="0.75" r="0.75" t="1"/>
    <c:pageSetup horizontalDpi="-4" orientation="landscape" verticalDpi="180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0</xdr:col>
      <xdr:colOff>0</xdr:colOff>
      <xdr:row>1</xdr:row>
      <xdr:rowOff>95250</xdr:rowOff>
    </xdr:from>
    <xdr:to>
      <xdr:col>17</xdr:col>
      <xdr:colOff>533400</xdr:colOff>
      <xdr:row>22</xdr:row>
      <xdr:rowOff>9525</xdr:rowOff>
    </xdr:to>
    <xdr:graphicFrame macro="">
      <xdr:nvGraphicFramePr>
        <xdr:cNvPr id="2467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W78"/>
  <sheetViews>
    <sheetView showGridLines="0" tabSelected="1" topLeftCell="A10" workbookViewId="0" zoomScaleNormal="100">
      <selection activeCell="D30" sqref="D30:D40"/>
    </sheetView>
  </sheetViews>
  <sheetFormatPr defaultRowHeight="12"/>
  <cols>
    <col min="1" max="1" customWidth="true" width="0.140625" collapsed="false"/>
    <col min="3" max="3" customWidth="true" width="1.7109375" collapsed="false"/>
    <col min="5" max="5" customWidth="true" width="1.7109375" collapsed="false"/>
    <col min="6" max="6" customWidth="true" width="12.7109375" collapsed="false"/>
    <col min="7" max="7" customWidth="true" width="1.28515625" collapsed="false"/>
    <col min="9" max="9" customWidth="true" width="1.28515625" collapsed="false"/>
    <col min="11" max="11" customWidth="true" width="1.28515625" collapsed="false"/>
    <col min="13" max="13" customWidth="true" width="1.140625" collapsed="false"/>
    <col min="14" max="14" bestFit="true" customWidth="true" width="10.28515625" collapsed="false"/>
    <col min="15" max="15" customWidth="true" width="2.140625" collapsed="false"/>
    <col min="19" max="19" customWidth="true" hidden="true" style="1" width="11.85546875" collapsed="false"/>
    <col min="20" max="20" customWidth="true" hidden="true" style="1" width="16.28515625" collapsed="false"/>
  </cols>
  <sheetData>
    <row customFormat="1" ht="18" r="1" s="26" spans="1:20">
      <c r="A1" s="71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5"/>
      <c r="T1" s="55"/>
    </row>
    <row customFormat="1" customHeight="1" ht="12.75" r="2" s="7" spans="1:20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S2" s="56"/>
      <c r="T2" s="56"/>
    </row>
    <row customFormat="1" customHeight="1" ht="12.75" r="3" s="7" spans="1:20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S3" s="57" t="s">
        <v>16</v>
      </c>
      <c r="T3" s="57" t="s">
        <v>14</v>
      </c>
    </row>
    <row customFormat="1" customHeight="1" ht="12.75" r="4" s="7" spans="1:20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S4" s="20">
        <f>LARGE(Data!$A$2:$A$100,9)</f>
        <v>2008</v>
      </c>
      <c r="T4" s="34">
        <f>INDEX(Data!A:I,MATCH(Factbook!$S4,Data!A:A,0),7)</f>
        <v>10631243</v>
      </c>
    </row>
    <row customFormat="1" customHeight="1" ht="12.75" r="5" s="7" spans="1:20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S5" s="15">
        <f>LARGE(Data!$A$2:$A$100,8)</f>
        <v>2009</v>
      </c>
      <c r="T5" s="34">
        <f>INDEX(Data!A:I,MATCH(Factbook!$S5,Data!A:A,0),7)</f>
        <v>10531679</v>
      </c>
    </row>
    <row customFormat="1" customHeight="1" ht="12.75" r="6" s="7" spans="1:20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S6" s="15">
        <f>LARGE(Data!$A$2:$A$100,7)</f>
        <v>2010</v>
      </c>
      <c r="T6" s="34">
        <f>INDEX(Data!A:I,MATCH(Factbook!$S6,Data!A:A,0),7)</f>
        <v>10243362</v>
      </c>
    </row>
    <row customFormat="1" customHeight="1" ht="12.75" r="7" s="7" spans="1:20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S7" s="15">
        <f>LARGE(Data!$A$2:$A$100,6)</f>
        <v>2011</v>
      </c>
      <c r="T7" s="34">
        <f>INDEX(Data!A:I,MATCH(Factbook!$S7,Data!A:A,0),7)</f>
        <v>10723029</v>
      </c>
    </row>
    <row customFormat="1" customHeight="1" ht="12.75" r="8" s="7" spans="1:20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S8" s="15">
        <f>LARGE(Data!$A$2:$A$100,5)</f>
        <v>2012</v>
      </c>
      <c r="T8" s="34">
        <f>INDEX(Data!A:I,MATCH(Factbook!$S8,Data!A:A,0),7)</f>
        <v>10707766</v>
      </c>
    </row>
    <row customFormat="1" customHeight="1" ht="12.75" r="9" s="7" spans="1:20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S9" s="15">
        <f>LARGE(Data!$A$2:$A$100,4)</f>
        <v>2013</v>
      </c>
      <c r="T9" s="34">
        <f>INDEX(Data!A:I,MATCH(Factbook!$S9,Data!A:A,0),7)</f>
        <v>10128313</v>
      </c>
    </row>
    <row customFormat="1" customHeight="1" ht="12.75" r="10" s="7" spans="1:20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S10" s="15">
        <f>LARGE(Data!$A$2:$A$100,3)</f>
        <v>2014</v>
      </c>
      <c r="T10" s="34">
        <f>INDEX(Data!A:I,MATCH(Factbook!$S10,Data!A:A,0),7)</f>
        <v>10161541</v>
      </c>
    </row>
    <row customFormat="1" customHeight="1" ht="12.75" r="11" s="7" spans="1:20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S11" s="15">
        <f>LARGE(Data!$A$2:$A$100,2)</f>
        <v>2015</v>
      </c>
      <c r="T11" s="34">
        <f>INDEX(Data!A:I,MATCH(Factbook!$S11,Data!A:A,0),7)</f>
        <v>10222855</v>
      </c>
    </row>
    <row customFormat="1" customHeight="1" ht="12.75" r="12" s="7" spans="1:20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S12" s="15">
        <f>LARGE(Data!$A$2:$A$100,1)</f>
        <v>2016</v>
      </c>
      <c r="T12" s="34">
        <f>INDEX(Data!A:I,MATCH(Factbook!$S12,Data!A:A,0),7)</f>
        <v>9863967</v>
      </c>
    </row>
    <row customFormat="1" customHeight="1" ht="12.75" r="13" s="7" spans="1:20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S13" s="35"/>
      <c r="T13" s="35"/>
    </row>
    <row customFormat="1" customHeight="1" ht="12.75" r="14" s="7" spans="1:20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S14" s="35"/>
      <c r="T14" s="35"/>
    </row>
    <row customFormat="1" customHeight="1" ht="12.75" r="15" s="7" spans="1:20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S15" s="35"/>
      <c r="T15" s="35"/>
    </row>
    <row customFormat="1" customHeight="1" ht="22.5" r="16" s="7" spans="1:20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S16" s="16"/>
      <c r="T16" s="16"/>
    </row>
    <row customFormat="1" customHeight="1" ht="12.75" r="17" s="7" spans="1:2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S17" s="16"/>
      <c r="T17" s="16"/>
    </row>
    <row customFormat="1" customHeight="1" ht="12.75" r="18" s="7" spans="1:2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S18" s="56"/>
      <c r="T18" s="56"/>
    </row>
    <row customFormat="1" customHeight="1" ht="12.75" r="19" s="7" spans="1:2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S19" s="56"/>
      <c r="T19" s="56"/>
    </row>
    <row customFormat="1" customHeight="1" ht="12.75" r="20" s="7" spans="1:2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S20" s="56"/>
      <c r="T20" s="56"/>
    </row>
    <row customFormat="1" customHeight="1" ht="12.75" r="21" s="7" spans="1:2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S21" s="56"/>
      <c r="T21" s="56"/>
    </row>
    <row customFormat="1" customHeight="1" ht="12.75" r="22" s="7" spans="1:2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S22" s="56"/>
      <c r="T22" s="56"/>
    </row>
    <row customFormat="1" customHeight="1" ht="12.75" r="23" s="7" spans="1:2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S23" s="56"/>
      <c r="T23" s="56"/>
    </row>
    <row customFormat="1" ht="15" r="24" s="7" spans="1:22">
      <c r="A24" s="64" t="s">
        <v>36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S24" s="56"/>
      <c r="T24" s="56"/>
    </row>
    <row customFormat="1" customHeight="1" ht="5.45" r="25" s="7" spans="1:22">
      <c r="S25" s="56"/>
      <c r="T25" s="56"/>
    </row>
    <row customFormat="1" customHeight="1" ht="5.45" r="26" s="7" spans="1:22">
      <c r="S26" s="56"/>
      <c r="T26" s="56"/>
    </row>
    <row customFormat="1" customHeight="1" ht="11.1" r="27" s="9" spans="1:22">
      <c r="F27" s="72" t="s">
        <v>37</v>
      </c>
      <c r="G27" s="73"/>
      <c r="H27" s="73"/>
      <c r="I27" s="73"/>
      <c r="J27" s="73"/>
      <c r="K27" s="73"/>
      <c r="L27" s="73"/>
      <c r="S27" s="58"/>
      <c r="T27" s="58"/>
    </row>
    <row customFormat="1" customHeight="1" ht="11.1" r="28" s="9" spans="1:22">
      <c r="B28" s="10" t="s">
        <v>2</v>
      </c>
      <c r="C28" s="10"/>
      <c r="D28" s="10" t="s">
        <v>5</v>
      </c>
      <c r="F28" s="68" t="s">
        <v>0</v>
      </c>
      <c r="H28" s="10" t="s">
        <v>1</v>
      </c>
      <c r="J28" s="10" t="s">
        <v>6</v>
      </c>
      <c r="N28" s="10" t="s">
        <v>7</v>
      </c>
      <c r="S28" s="58"/>
      <c r="T28" s="58"/>
    </row>
    <row customFormat="1" customHeight="1" ht="11.1" r="29" s="11" spans="1:22">
      <c r="B29" s="25" t="s">
        <v>8</v>
      </c>
      <c r="C29" s="67"/>
      <c r="D29" s="25" t="s">
        <v>10</v>
      </c>
      <c r="F29" s="69" t="s">
        <v>3</v>
      </c>
      <c r="H29" s="25" t="s">
        <v>4</v>
      </c>
      <c r="J29" s="25" t="s">
        <v>11</v>
      </c>
      <c r="L29" s="25" t="s">
        <v>12</v>
      </c>
      <c r="N29" s="25" t="s">
        <v>9</v>
      </c>
      <c r="S29" s="59"/>
      <c r="T29" s="59"/>
    </row>
    <row customFormat="1" customHeight="1" ht="12.6" r="30" s="14" spans="1:22">
      <c r="B30" s="29">
        <f>LARGE(Data!$A$2:$A$100,11)</f>
        <v>2006</v>
      </c>
      <c r="C30" s="29"/>
      <c r="D30" s="34">
        <f>INDEX(Data!$A$2:$I$100,MATCH(Factbook!$B30,Data!$A$2:$A$100,0),9)</f>
        <v>1692</v>
      </c>
      <c r="E30" s="21"/>
      <c r="F30" s="34">
        <f>INDEX(Data!$A$2:$G$100,MATCH(Factbook!$B30,Data!$A$2:$A$100,0),2)</f>
        <v>1016</v>
      </c>
      <c r="G30" s="46"/>
      <c r="H30" s="34">
        <f>INDEX(Data!$A$2:$G$100,MATCH(Factbook!$B30,Data!$A$2:$A$100,0),3)</f>
        <v>18457</v>
      </c>
      <c r="I30" s="44"/>
      <c r="J30" s="34">
        <f>INDEX(Data!$A$2:$G$100,MATCH(Factbook!$B30,Data!$A$2:$A$100,0),4)</f>
        <v>79742</v>
      </c>
      <c r="K30" s="44"/>
      <c r="L30" s="34">
        <f>INDEX(Data!$A$2:$G$100,MATCH(Factbook!$B30,Data!$A$2:$A$100,0),5)</f>
        <v>48024</v>
      </c>
      <c r="M30" s="44"/>
      <c r="N30" s="34">
        <f>INDEX(Data!$A$2:$G$100,MATCH(Factbook!$B30,Data!$A$2:$A$100,0),6)</f>
        <v>147239</v>
      </c>
      <c r="S30" s="16"/>
      <c r="T30" s="16"/>
      <c r="V30" s="18"/>
    </row>
    <row customFormat="1" customHeight="1" ht="12.6" r="31" s="14" spans="1:22">
      <c r="B31" s="29">
        <f>LARGE(Data!$A$2:$A$100,10)</f>
        <v>2007</v>
      </c>
      <c r="C31" s="29"/>
      <c r="D31" s="34">
        <f>INDEX(Data!$A$2:$I$100,MATCH(Factbook!$B31,Data!$A$2:$A$100,0),9)</f>
        <v>1792</v>
      </c>
      <c r="E31" s="21"/>
      <c r="F31" s="34">
        <f>INDEX(Data!$A$2:$G$100,MATCH(Factbook!$B31,Data!$A$2:$A$100,0),2)</f>
        <v>1215</v>
      </c>
      <c r="G31" s="46"/>
      <c r="H31" s="34">
        <f>INDEX(Data!$A$2:$G$100,MATCH(Factbook!$B31,Data!$A$2:$A$100,0),3)</f>
        <v>22026</v>
      </c>
      <c r="I31" s="44"/>
      <c r="J31" s="34">
        <f>INDEX(Data!$A$2:$G$100,MATCH(Factbook!$B31,Data!$A$2:$A$100,0),4)</f>
        <v>84487</v>
      </c>
      <c r="K31" s="44"/>
      <c r="L31" s="34">
        <f>INDEX(Data!$A$2:$G$100,MATCH(Factbook!$B31,Data!$A$2:$A$100,0),5)</f>
        <v>53380</v>
      </c>
      <c r="M31" s="44"/>
      <c r="N31" s="34">
        <f>INDEX(Data!$A$2:$G$100,MATCH(Factbook!$B31,Data!$A$2:$A$100,0),6)</f>
        <v>161108</v>
      </c>
      <c r="S31" s="16"/>
      <c r="T31" s="16"/>
      <c r="V31" s="18"/>
    </row>
    <row customFormat="1" customHeight="1" ht="12.6" r="32" s="14" spans="1:22">
      <c r="B32" s="27">
        <f>LARGE(Data!$A$2:$A$100,9)</f>
        <v>2008</v>
      </c>
      <c r="C32" s="27"/>
      <c r="D32" s="47">
        <f>INDEX(Data!$A$2:$I$100,MATCH(Factbook!$B32,Data!$A$2:$A$100,0),9)</f>
        <v>2045</v>
      </c>
      <c r="E32" s="28" t="s">
        <v>15</v>
      </c>
      <c r="F32" s="47">
        <f>INDEX(Data!$A$2:$G$100,MATCH(Factbook!$B32,Data!$A$2:$A$100,0),2)</f>
        <v>1265</v>
      </c>
      <c r="G32" s="48"/>
      <c r="H32" s="47">
        <f>INDEX(Data!$A$2:$G$100,MATCH(Factbook!$B32,Data!$A$2:$A$100,0),3)</f>
        <v>22571</v>
      </c>
      <c r="I32" s="49"/>
      <c r="J32" s="47">
        <f>INDEX(Data!$A$2:$G$100,MATCH(Factbook!$B32,Data!$A$2:$A$100,0),4)</f>
        <v>85263</v>
      </c>
      <c r="K32" s="49"/>
      <c r="L32" s="47">
        <f>INDEX(Data!$A$2:$G$100,MATCH(Factbook!$B32,Data!$A$2:$A$100,0),5)</f>
        <v>57141</v>
      </c>
      <c r="M32" s="49"/>
      <c r="N32" s="47">
        <f>INDEX(Data!$A$2:$G$100,MATCH(Factbook!$B32,Data!$A$2:$A$100,0),6)</f>
        <v>166240</v>
      </c>
      <c r="S32" s="16"/>
      <c r="T32" s="16"/>
      <c r="V32" s="18"/>
    </row>
    <row customFormat="1" customHeight="1" ht="12" r="33" s="14" spans="1:22">
      <c r="B33" s="15">
        <f>LARGE(Data!$A$2:$A$100,8)</f>
        <v>2009</v>
      </c>
      <c r="C33" s="15"/>
      <c r="D33" s="17">
        <f>INDEX(Data!$A$2:$I$100,MATCH(Factbook!$B33,Data!$A$2:$A$100,0),9)</f>
        <v>2333</v>
      </c>
      <c r="E33" s="16"/>
      <c r="F33" s="17">
        <f>INDEX(Data!$A$2:$G$100,MATCH(Factbook!$B33,Data!$A$2:$A$100,0),2)</f>
        <v>1428</v>
      </c>
      <c r="G33" s="43"/>
      <c r="H33" s="17">
        <f>INDEX(Data!$A$2:$G$100,MATCH(Factbook!$B33,Data!$A$2:$A$100,0),3)</f>
        <v>24413</v>
      </c>
      <c r="I33" s="43"/>
      <c r="J33" s="17">
        <f>INDEX(Data!$A$2:$G$100,MATCH(Factbook!$B33,Data!$A$2:$A$100,0),4)</f>
        <v>93062</v>
      </c>
      <c r="K33" s="43"/>
      <c r="L33" s="17">
        <f>INDEX(Data!$A$2:$G$100,MATCH(Factbook!$B33,Data!$A$2:$A$100,0),5)</f>
        <v>63777</v>
      </c>
      <c r="M33" s="43"/>
      <c r="N33" s="17">
        <f>INDEX(Data!$A$2:$G$100,MATCH(Factbook!$B33,Data!$A$2:$A$100,0),6)</f>
        <v>182680</v>
      </c>
      <c r="S33" s="16"/>
      <c r="T33" s="16"/>
      <c r="V33" s="18"/>
    </row>
    <row customFormat="1" customHeight="1" ht="12" r="34" s="14" spans="1:22">
      <c r="B34" s="15">
        <f>LARGE(Data!$A$2:$A$100,7)</f>
        <v>2010</v>
      </c>
      <c r="C34" s="15"/>
      <c r="D34" s="34">
        <f>INDEX(Data!$A$2:$I$100,MATCH(Factbook!$B34,Data!$A$2:$A$100,0),9)</f>
        <v>2251</v>
      </c>
      <c r="E34" s="16"/>
      <c r="F34" s="34">
        <f>INDEX(Data!$A$2:$G$100,MATCH(Factbook!$B34,Data!$A$2:$A$100,0),2)</f>
        <v>1145</v>
      </c>
      <c r="G34" s="43"/>
      <c r="H34" s="34">
        <f>INDEX(Data!$A$2:$G$100,MATCH(Factbook!$B34,Data!$A$2:$A$100,0),3)</f>
        <v>18357</v>
      </c>
      <c r="I34" s="43"/>
      <c r="J34" s="34">
        <f>INDEX(Data!$A$2:$G$100,MATCH(Factbook!$B34,Data!$A$2:$A$100,0),4)</f>
        <v>81638</v>
      </c>
      <c r="K34" s="43"/>
      <c r="L34" s="34">
        <f>INDEX(Data!$A$2:$G$100,MATCH(Factbook!$B34,Data!$A$2:$A$100,0),5)</f>
        <v>53021</v>
      </c>
      <c r="M34" s="43"/>
      <c r="N34" s="34">
        <f>INDEX(Data!$A$2:$G$100,MATCH(Factbook!$B34,Data!$A$2:$A$100,0),6)</f>
        <v>154161</v>
      </c>
      <c r="S34" s="16"/>
      <c r="T34" s="16"/>
      <c r="V34" s="18"/>
    </row>
    <row customFormat="1" customHeight="1" ht="12" r="35" s="14" spans="1:22">
      <c r="B35" s="53">
        <f>LARGE(Data!$A$2:$A$100,6)</f>
        <v>2011</v>
      </c>
      <c r="C35" s="53"/>
      <c r="D35" s="47">
        <f>INDEX(Data!$A$2:$I$100,MATCH(Factbook!$B35,Data!$A$2:$A$100,0),9)</f>
        <v>2184</v>
      </c>
      <c r="E35" s="33"/>
      <c r="F35" s="47">
        <f>INDEX(Data!$A$2:$G$100,MATCH(Factbook!$B35,Data!$A$2:$A$100,0),2)</f>
        <v>994</v>
      </c>
      <c r="G35" s="50"/>
      <c r="H35" s="47">
        <f>INDEX(Data!$A$2:$G$100,MATCH(Factbook!$B35,Data!$A$2:$A$100,0),3)</f>
        <v>14767</v>
      </c>
      <c r="I35" s="50"/>
      <c r="J35" s="47">
        <f>INDEX(Data!$A$2:$G$100,MATCH(Factbook!$B35,Data!$A$2:$A$100,0),4)</f>
        <v>86124</v>
      </c>
      <c r="K35" s="50"/>
      <c r="L35" s="47">
        <f>INDEX(Data!$A$2:$G$100,MATCH(Factbook!$B35,Data!$A$2:$A$100,0),5)</f>
        <v>51206</v>
      </c>
      <c r="M35" s="50"/>
      <c r="N35" s="47">
        <f>INDEX(Data!$A$2:$G$100,MATCH(Factbook!$B35,Data!$A$2:$A$100,0),6)</f>
        <v>153091</v>
      </c>
      <c r="S35" s="16"/>
      <c r="T35" s="16"/>
      <c r="V35" s="18"/>
    </row>
    <row customFormat="1" customHeight="1" ht="12" r="36" s="14" spans="1:22">
      <c r="B36" s="15">
        <f>LARGE(Data!$A$2:$A$100,5)</f>
        <v>2012</v>
      </c>
      <c r="C36" s="15"/>
      <c r="D36" s="17">
        <f>INDEX(Data!$A$2:$I$100,MATCH(Factbook!$B36,Data!$A$2:$A$100,0),9)</f>
        <v>2108</v>
      </c>
      <c r="E36" s="16"/>
      <c r="F36" s="17">
        <f>INDEX(Data!$A$2:$G$100,MATCH(Factbook!$B36,Data!$A$2:$A$100,0),2)</f>
        <v>910</v>
      </c>
      <c r="G36" s="43"/>
      <c r="H36" s="17">
        <f>INDEX(Data!$A$2:$G$100,MATCH(Factbook!$B36,Data!$A$2:$A$100,0),3)</f>
        <v>13295</v>
      </c>
      <c r="I36" s="43"/>
      <c r="J36" s="17">
        <f>INDEX(Data!$A$2:$G$100,MATCH(Factbook!$B36,Data!$A$2:$A$100,0),4)</f>
        <v>86977</v>
      </c>
      <c r="K36" s="43"/>
      <c r="L36" s="17">
        <f>INDEX(Data!$A$2:$G$100,MATCH(Factbook!$B36,Data!$A$2:$A$100,0),5)</f>
        <v>48675</v>
      </c>
      <c r="M36" s="43"/>
      <c r="N36" s="17">
        <f>INDEX(Data!$A$2:$G$100,MATCH(Factbook!$B36,Data!$A$2:$A$100,0),6)</f>
        <v>149857</v>
      </c>
      <c r="S36" s="16"/>
      <c r="T36" s="16"/>
      <c r="V36" s="18"/>
    </row>
    <row customFormat="1" customHeight="1" ht="12" r="37" s="14" spans="1:22">
      <c r="B37" s="15">
        <f>LARGE(Data!$A$2:$A$100,4)</f>
        <v>2013</v>
      </c>
      <c r="C37" s="15"/>
      <c r="D37" s="17">
        <f>INDEX(Data!$A$2:$I$100,MATCH(Factbook!$B37,Data!$A$2:$A$100,0),9)</f>
        <v>1744</v>
      </c>
      <c r="E37" s="16"/>
      <c r="F37" s="17">
        <f>INDEX(Data!$A$2:$G$100,MATCH(Factbook!$B37,Data!$A$2:$A$100,0),2)</f>
        <v>685</v>
      </c>
      <c r="G37" s="43"/>
      <c r="H37" s="17">
        <f>INDEX(Data!$A$2:$G$100,MATCH(Factbook!$B37,Data!$A$2:$A$100,0),3)</f>
        <v>11057</v>
      </c>
      <c r="I37" s="43"/>
      <c r="J37" s="17">
        <f>INDEX(Data!$A$2:$G$100,MATCH(Factbook!$B37,Data!$A$2:$A$100,0),4)</f>
        <v>80535</v>
      </c>
      <c r="K37" s="43"/>
      <c r="L37" s="17">
        <f>INDEX(Data!$A$2:$G$100,MATCH(Factbook!$B37,Data!$A$2:$A$100,0),5)</f>
        <v>45016</v>
      </c>
      <c r="M37" s="43"/>
      <c r="N37" s="17">
        <f>INDEX(Data!$A$2:$G$100,MATCH(Factbook!$B37,Data!$A$2:$A$100,0),6)</f>
        <v>137293</v>
      </c>
      <c r="S37" s="16"/>
      <c r="T37" s="16"/>
      <c r="V37" s="18"/>
    </row>
    <row customFormat="1" customHeight="1" ht="12" r="38" s="14" spans="1:22">
      <c r="B38" s="53">
        <f>LARGE(Data!$A$2:$A$100,3)</f>
        <v>2014</v>
      </c>
      <c r="C38" s="53"/>
      <c r="D38" s="47">
        <f>INDEX(Data!$A$2:$I$100,MATCH(Factbook!$B38,Data!$A$2:$A$100,0),9)</f>
        <v>1391</v>
      </c>
      <c r="E38" s="33"/>
      <c r="F38" s="47">
        <f>INDEX(Data!$A$2:$G$100,MATCH(Factbook!$B38,Data!$A$2:$A$100,0),2)</f>
        <v>585</v>
      </c>
      <c r="G38" s="50"/>
      <c r="H38" s="47">
        <f>INDEX(Data!$A$2:$G$100,MATCH(Factbook!$B38,Data!$A$2:$A$100,0),3)</f>
        <v>9720</v>
      </c>
      <c r="I38" s="50"/>
      <c r="J38" s="47">
        <f>INDEX(Data!$A$2:$G$100,MATCH(Factbook!$B38,Data!$A$2:$A$100,0),4)</f>
        <v>76509</v>
      </c>
      <c r="K38" s="50"/>
      <c r="L38" s="47">
        <f>INDEX(Data!$A$2:$G$100,MATCH(Factbook!$B38,Data!$A$2:$A$100,0),5)</f>
        <v>41699</v>
      </c>
      <c r="M38" s="50"/>
      <c r="N38" s="47">
        <f>INDEX(Data!$A$2:$G$100,MATCH(Factbook!$B38,Data!$A$2:$A$100,0),6)</f>
        <v>128513</v>
      </c>
      <c r="S38" s="16"/>
      <c r="T38" s="16"/>
      <c r="V38" s="18"/>
    </row>
    <row customFormat="1" customHeight="1" ht="12" r="39" s="14" spans="1:22">
      <c r="B39" s="54">
        <f>LARGE(Data!$A$2:$A$100,2)</f>
        <v>2015</v>
      </c>
      <c r="C39" s="54"/>
      <c r="D39" s="51">
        <f>INDEX(Data!$A$2:$I$100,MATCH(Factbook!$B39,Data!$A$2:$A$100,0),9)</f>
        <v>1455</v>
      </c>
      <c r="F39" s="51">
        <f>INDEX(Data!$A$2:$G$100,MATCH(Factbook!$B39,Data!$A$2:$A$100,0),2)</f>
        <v>566</v>
      </c>
      <c r="G39" s="52"/>
      <c r="H39" s="51">
        <f>INDEX(Data!$A$2:$G$100,MATCH(Factbook!$B39,Data!$A$2:$A$100,0),3)</f>
        <v>10132</v>
      </c>
      <c r="I39" s="52"/>
      <c r="J39" s="51">
        <f>INDEX(Data!$A$2:$G$100,MATCH(Factbook!$B39,Data!$A$2:$A$100,0),4)</f>
        <v>85223</v>
      </c>
      <c r="K39" s="52"/>
      <c r="L39" s="51">
        <f>INDEX(Data!$A$2:$G$100,MATCH(Factbook!$B39,Data!$A$2:$A$100,0),5)</f>
        <v>44046</v>
      </c>
      <c r="M39" s="52"/>
      <c r="N39" s="51">
        <f>INDEX(Data!$A$2:$G$100,MATCH(Factbook!$B39,Data!$A$2:$A$100,0),6)</f>
        <v>139967</v>
      </c>
      <c r="S39" s="16"/>
      <c r="T39" s="16"/>
      <c r="V39" s="18"/>
    </row>
    <row customFormat="1" customHeight="1" ht="12" r="40" s="14" spans="1:22">
      <c r="B40" s="54">
        <f>LARGE(Data!$A$2:$A$100,1)</f>
        <v>2016</v>
      </c>
      <c r="C40" s="54"/>
      <c r="D40" s="51">
        <f>INDEX(Data!$A$2:$I$100,MATCH(Factbook!$B40,Data!$A$2:$A$100,0),9)</f>
        <v>1473</v>
      </c>
      <c r="F40" s="51">
        <f>INDEX(Data!$A$2:$G$100,MATCH(Factbook!$B40,Data!$A$2:$A$100,0),2)</f>
        <v>538</v>
      </c>
      <c r="G40" s="52"/>
      <c r="H40" s="51">
        <f>INDEX(Data!$A$2:$G$100,MATCH(Factbook!$B40,Data!$A$2:$A$100,0),3)</f>
        <v>9576</v>
      </c>
      <c r="I40" s="52"/>
      <c r="J40" s="51">
        <f>INDEX(Data!$A$2:$G$100,MATCH(Factbook!$B40,Data!$A$2:$A$100,0),4)</f>
        <v>56860</v>
      </c>
      <c r="K40" s="52"/>
      <c r="L40" s="51">
        <f>INDEX(Data!$A$2:$G$100,MATCH(Factbook!$B40,Data!$A$2:$A$100,0),5)</f>
        <v>44104</v>
      </c>
      <c r="M40" s="52"/>
      <c r="N40" s="51">
        <f>INDEX(Data!$A$2:$G$100,MATCH(Factbook!$B40,Data!$A$2:$A$100,0),6)</f>
        <v>111078</v>
      </c>
      <c r="S40" s="16"/>
      <c r="T40" s="16"/>
      <c r="V40" s="18"/>
    </row>
    <row customFormat="1" customHeight="1" ht="12" r="41" s="14" spans="1:22">
      <c r="B41" s="29"/>
      <c r="C41" s="29"/>
      <c r="D41" s="29"/>
      <c r="F41" s="30"/>
      <c r="H41" s="30"/>
      <c r="J41" s="30"/>
      <c r="L41" s="23"/>
      <c r="N41" s="18"/>
      <c r="S41" s="16"/>
      <c r="T41" s="16"/>
      <c r="V41" s="18"/>
    </row>
    <row customFormat="1" r="42" s="14" spans="1:22">
      <c r="B42" s="70" t="s">
        <v>33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S42" s="16"/>
      <c r="T42" s="16"/>
    </row>
    <row customFormat="1" customHeight="1" ht="5.45" r="43" s="14" spans="1:22">
      <c r="B43" s="32"/>
      <c r="C43" s="66"/>
      <c r="D43" s="66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S43" s="16"/>
      <c r="T43" s="16"/>
    </row>
    <row customFormat="1" customHeight="1" ht="12" r="44" s="14" spans="1:22">
      <c r="A44" s="31"/>
      <c r="B44" s="70" t="s">
        <v>35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S44" s="16"/>
      <c r="T44" s="16"/>
    </row>
    <row customFormat="1" customHeight="1" ht="12" r="45" s="14" spans="1:22">
      <c r="A45" s="31"/>
      <c r="B45" s="70" t="s">
        <v>34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32"/>
      <c r="S45" s="16"/>
      <c r="T45" s="16"/>
    </row>
    <row customFormat="1" customHeight="1" ht="9.75" r="46" s="14" spans="1:22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S46" s="16"/>
      <c r="T46" s="16"/>
    </row>
    <row customFormat="1" r="47" s="14" spans="1:22">
      <c r="B47" s="65"/>
      <c r="C47" s="65"/>
      <c r="D47" s="65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S47" s="16"/>
      <c r="T47" s="16"/>
    </row>
    <row customFormat="1" r="48" s="14" spans="1:22">
      <c r="B48"/>
      <c r="C48"/>
      <c r="D48"/>
      <c r="E48"/>
      <c r="F48"/>
      <c r="G48"/>
      <c r="H48"/>
      <c r="I48"/>
      <c r="J48"/>
      <c r="K48"/>
      <c r="L48"/>
      <c r="M48"/>
      <c r="N48"/>
      <c r="Q48"/>
      <c r="S48" s="16"/>
      <c r="T48" s="16"/>
    </row>
    <row customFormat="1" r="49" s="24" spans="2:20">
      <c r="B49"/>
      <c r="C49"/>
      <c r="D49"/>
      <c r="E49"/>
      <c r="F49"/>
      <c r="G49"/>
      <c r="H49"/>
      <c r="I49"/>
      <c r="J49"/>
      <c r="K49"/>
      <c r="L49"/>
      <c r="M49"/>
      <c r="N49"/>
      <c r="Q49"/>
      <c r="S49" s="60"/>
      <c r="T49" s="60"/>
    </row>
    <row customFormat="1" r="50" s="24" spans="2:20">
      <c r="B50"/>
      <c r="C50"/>
      <c r="D50"/>
      <c r="E50"/>
      <c r="F50"/>
      <c r="G50"/>
      <c r="H50"/>
      <c r="I50"/>
      <c r="J50"/>
      <c r="K50"/>
      <c r="L50"/>
      <c r="M50"/>
      <c r="N50"/>
      <c r="Q50"/>
      <c r="S50" s="60"/>
      <c r="T50" s="60"/>
    </row>
    <row customFormat="1" r="51" s="24" spans="2:20">
      <c r="B51"/>
      <c r="C51"/>
      <c r="D51"/>
      <c r="E51"/>
      <c r="F51"/>
      <c r="G51"/>
      <c r="H51"/>
      <c r="I51"/>
      <c r="J51"/>
      <c r="K51"/>
      <c r="L51"/>
      <c r="M51"/>
      <c r="N51"/>
      <c r="Q51"/>
      <c r="S51" s="60"/>
      <c r="T51" s="60"/>
    </row>
    <row customFormat="1" r="52" s="24" spans="2:20">
      <c r="B52"/>
      <c r="C52"/>
      <c r="D52"/>
      <c r="E52"/>
      <c r="F52"/>
      <c r="G52"/>
      <c r="H52"/>
      <c r="I52"/>
      <c r="J52"/>
      <c r="K52"/>
      <c r="L52"/>
      <c r="M52"/>
      <c r="N52"/>
      <c r="Q52"/>
      <c r="S52" s="60"/>
      <c r="T52" s="60"/>
    </row>
    <row customFormat="1" r="53" s="24" spans="2:20">
      <c r="B53"/>
      <c r="C53"/>
      <c r="D53"/>
      <c r="E53"/>
      <c r="F53"/>
      <c r="G53"/>
      <c r="H53"/>
      <c r="I53"/>
      <c r="J53"/>
      <c r="K53"/>
      <c r="L53"/>
      <c r="M53"/>
      <c r="N53"/>
      <c r="Q53"/>
      <c r="S53" s="60"/>
      <c r="T53" s="60"/>
    </row>
    <row customFormat="1" r="54" s="24" spans="2:20">
      <c r="B54"/>
      <c r="C54"/>
      <c r="D54"/>
      <c r="E54"/>
      <c r="F54"/>
      <c r="G54"/>
      <c r="H54"/>
      <c r="I54"/>
      <c r="J54"/>
      <c r="K54"/>
      <c r="L54"/>
      <c r="M54"/>
      <c r="N54"/>
      <c r="Q54"/>
      <c r="S54" s="60"/>
      <c r="T54" s="60"/>
    </row>
    <row customFormat="1" r="55" s="24" spans="2:20">
      <c r="B55"/>
      <c r="C55"/>
      <c r="D55"/>
      <c r="E55"/>
      <c r="F55"/>
      <c r="G55"/>
      <c r="H55"/>
      <c r="I55"/>
      <c r="J55"/>
      <c r="K55"/>
      <c r="L55"/>
      <c r="M55"/>
      <c r="N55"/>
      <c r="Q55"/>
      <c r="S55" s="60"/>
      <c r="T55" s="60"/>
    </row>
    <row customFormat="1" r="56" s="24" spans="2:20">
      <c r="B56"/>
      <c r="C56"/>
      <c r="D56"/>
      <c r="E56"/>
      <c r="F56"/>
      <c r="G56"/>
      <c r="H56"/>
      <c r="I56"/>
      <c r="J56"/>
      <c r="K56"/>
      <c r="L56"/>
      <c r="M56"/>
      <c r="N56"/>
      <c r="Q56"/>
      <c r="S56" s="60"/>
      <c r="T56" s="60"/>
    </row>
    <row customFormat="1" r="57" s="14" spans="2:20">
      <c r="B57"/>
      <c r="C57"/>
      <c r="D57"/>
      <c r="E57"/>
      <c r="F57"/>
      <c r="G57"/>
      <c r="H57"/>
      <c r="I57"/>
      <c r="J57"/>
      <c r="K57"/>
      <c r="L57"/>
      <c r="M57"/>
      <c r="N57"/>
      <c r="Q57"/>
      <c r="S57" s="16"/>
      <c r="T57" s="16"/>
    </row>
    <row customFormat="1" r="58" s="14" spans="2:20">
      <c r="B58"/>
      <c r="C58"/>
      <c r="D58"/>
      <c r="E58"/>
      <c r="F58"/>
      <c r="G58"/>
      <c r="H58"/>
      <c r="I58"/>
      <c r="J58"/>
      <c r="K58"/>
      <c r="L58"/>
      <c r="M58"/>
      <c r="N58"/>
      <c r="Q58"/>
      <c r="S58" s="16"/>
      <c r="T58" s="16"/>
    </row>
    <row r="60" spans="2:20">
      <c r="B60" s="1"/>
      <c r="C60" s="1"/>
      <c r="D60" s="1"/>
      <c r="E60" s="2"/>
      <c r="F60" s="2"/>
      <c r="G60" s="2"/>
      <c r="H60" s="2"/>
    </row>
    <row r="61" spans="2:20">
      <c r="B61" s="3"/>
      <c r="C61" s="3"/>
      <c r="D61" s="3"/>
      <c r="E61" s="4"/>
      <c r="F61" s="4"/>
      <c r="G61" s="4"/>
      <c r="H61" s="4"/>
    </row>
    <row r="62" spans="2:20">
      <c r="B62" s="3"/>
      <c r="C62" s="3"/>
      <c r="D62" s="3"/>
      <c r="E62" s="4"/>
      <c r="F62" s="4"/>
      <c r="G62" s="4"/>
      <c r="H62" s="4"/>
    </row>
    <row r="63" spans="2:20">
      <c r="B63" s="3"/>
      <c r="C63" s="3"/>
      <c r="D63" s="3"/>
      <c r="E63" s="4"/>
      <c r="F63" s="4"/>
      <c r="G63" s="4"/>
      <c r="H63" s="4"/>
    </row>
    <row r="64" spans="2:20">
      <c r="B64" s="3"/>
      <c r="C64" s="3"/>
      <c r="D64" s="3"/>
      <c r="E64" s="4"/>
      <c r="F64" s="4"/>
      <c r="G64" s="4"/>
      <c r="H64" s="4"/>
    </row>
    <row r="65" spans="2:8">
      <c r="B65" s="3"/>
      <c r="C65" s="3"/>
      <c r="D65" s="3"/>
      <c r="E65" s="4"/>
      <c r="F65" s="4"/>
      <c r="G65" s="4"/>
      <c r="H65" s="4"/>
    </row>
    <row r="66" spans="2:8">
      <c r="B66" s="3"/>
      <c r="C66" s="3"/>
      <c r="D66" s="3"/>
      <c r="E66" s="4"/>
      <c r="F66" s="4"/>
      <c r="G66" s="4"/>
      <c r="H66" s="4"/>
    </row>
    <row r="67" spans="2:8">
      <c r="B67" s="5"/>
      <c r="C67" s="5"/>
      <c r="D67" s="5"/>
    </row>
    <row r="68" spans="2:8">
      <c r="B68" s="5"/>
      <c r="C68" s="5"/>
      <c r="D68" s="5"/>
    </row>
    <row r="69" spans="2:8">
      <c r="B69" s="5"/>
      <c r="C69" s="5"/>
      <c r="D69" s="5"/>
    </row>
    <row customHeight="1" ht="12.75" r="73" spans="2:8"/>
    <row r="74" spans="2:8">
      <c r="G74" s="6"/>
    </row>
    <row r="75" spans="2:8">
      <c r="G75" s="6"/>
    </row>
    <row r="76" spans="2:8">
      <c r="G76" s="6"/>
    </row>
    <row r="77" spans="2:8">
      <c r="G77" s="6"/>
    </row>
    <row r="78" spans="2:8">
      <c r="G78" s="4"/>
    </row>
  </sheetData>
  <mergeCells count="5">
    <mergeCell ref="B44:P44"/>
    <mergeCell ref="B45:O45"/>
    <mergeCell ref="B42:O42"/>
    <mergeCell ref="A1:R1"/>
    <mergeCell ref="F27:L27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Public Safety
Iowa LSA Staff Contact:  Alice Wisner (515.281.6764) &Ualice.wisner@legis.iowa.gov&U
&C&G
&R&G]]></oddFooter>
  </headerFooter>
  <ignoredErrors>
    <ignoredError sqref="B30:B40 F30:I40 S5:S12 S4 K31:K40 K30:L30 M30:N30 M31:M40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100"/>
  <sheetViews>
    <sheetView workbookViewId="0">
      <pane activePane="bottomLeft" state="frozen" topLeftCell="A2" ySplit="1"/>
      <selection pane="bottomLeft" sqref="A1:I1"/>
    </sheetView>
  </sheetViews>
  <sheetFormatPr defaultRowHeight="12"/>
  <cols>
    <col min="1" max="1" bestFit="true" customWidth="true" style="46" width="11.85546875" collapsed="false"/>
    <col min="2" max="2" bestFit="true" customWidth="true" style="4" width="19.7109375" collapsed="false"/>
    <col min="3" max="3" bestFit="true" customWidth="true" style="4" width="14.85546875" collapsed="false"/>
    <col min="4" max="4" bestFit="true" customWidth="true" style="4" width="16.5703125" collapsed="false"/>
    <col min="5" max="5" bestFit="true" customWidth="true" style="4" width="6.5703125" collapsed="false"/>
    <col min="6" max="6" bestFit="true" customWidth="true" style="4" width="11.85546875" collapsed="false"/>
    <col min="7" max="7" bestFit="true" customWidth="true" style="4" width="10.85546875" collapsed="false"/>
    <col min="8" max="8" style="1" width="9.140625" collapsed="false"/>
    <col min="9" max="9" bestFit="true" customWidth="true" style="4" width="10.0" collapsed="false"/>
    <col min="10" max="16384" style="1" width="9.140625" collapsed="false"/>
  </cols>
  <sheetData>
    <row r="1" spans="1:9">
      <c r="A1" s="41" t="s">
        <v>16</v>
      </c>
      <c r="B1" s="36" t="s">
        <v>17</v>
      </c>
      <c r="C1" s="36" t="s">
        <v>18</v>
      </c>
      <c r="D1" s="37" t="s">
        <v>20</v>
      </c>
      <c r="E1" s="37" t="s">
        <v>21</v>
      </c>
      <c r="F1" s="37" t="s">
        <v>22</v>
      </c>
      <c r="G1" s="38" t="s">
        <v>23</v>
      </c>
      <c r="I1" s="37" t="s">
        <v>19</v>
      </c>
    </row>
    <row r="2" spans="1:9">
      <c r="A2" s="42">
        <v>1983</v>
      </c>
      <c r="B2" s="12" t="s">
        <v>13</v>
      </c>
      <c r="C2" s="12" t="s">
        <v>13</v>
      </c>
      <c r="D2" s="13">
        <v>130307</v>
      </c>
      <c r="E2" s="13">
        <v>38176</v>
      </c>
      <c r="F2" s="13">
        <f ref="F2:F23" si="0" t="shared">IF(E2&gt;0,SUM(B2:E2),"")</f>
        <v>168483</v>
      </c>
      <c r="I2" s="13">
        <v>2942</v>
      </c>
    </row>
    <row r="3" spans="1:9">
      <c r="A3" s="43">
        <v>1984</v>
      </c>
      <c r="B3" s="17" t="s">
        <v>13</v>
      </c>
      <c r="C3" s="17" t="s">
        <v>13</v>
      </c>
      <c r="D3" s="19">
        <v>145968</v>
      </c>
      <c r="E3" s="19">
        <v>45556</v>
      </c>
      <c r="F3" s="13">
        <f si="0" t="shared"/>
        <v>191524</v>
      </c>
      <c r="I3" s="19">
        <v>3413</v>
      </c>
    </row>
    <row r="4" spans="1:9">
      <c r="A4" s="43">
        <v>1985</v>
      </c>
      <c r="B4" s="17" t="s">
        <v>13</v>
      </c>
      <c r="C4" s="17" t="s">
        <v>13</v>
      </c>
      <c r="D4" s="19">
        <v>138005</v>
      </c>
      <c r="E4" s="19">
        <v>41354</v>
      </c>
      <c r="F4" s="13">
        <f si="0" t="shared"/>
        <v>179359</v>
      </c>
      <c r="I4" s="19">
        <v>2897</v>
      </c>
    </row>
    <row r="5" spans="1:9">
      <c r="A5" s="43">
        <v>1986</v>
      </c>
      <c r="B5" s="19">
        <v>898</v>
      </c>
      <c r="C5" s="17" t="s">
        <v>13</v>
      </c>
      <c r="D5" s="19">
        <v>156445</v>
      </c>
      <c r="E5" s="19">
        <v>46842</v>
      </c>
      <c r="F5" s="13">
        <f si="0" t="shared"/>
        <v>204185</v>
      </c>
      <c r="I5" s="19">
        <v>2791</v>
      </c>
    </row>
    <row r="6" spans="1:9">
      <c r="A6" s="43">
        <v>1987</v>
      </c>
      <c r="B6" s="19">
        <v>1731</v>
      </c>
      <c r="C6" s="17">
        <v>17337</v>
      </c>
      <c r="D6" s="19">
        <v>136065</v>
      </c>
      <c r="E6" s="19">
        <v>44907</v>
      </c>
      <c r="F6" s="13">
        <f si="0" t="shared"/>
        <v>200040</v>
      </c>
      <c r="I6" s="19">
        <v>2602</v>
      </c>
    </row>
    <row r="7" spans="1:9">
      <c r="A7" s="43">
        <v>1988</v>
      </c>
      <c r="B7" s="19">
        <v>2248</v>
      </c>
      <c r="C7" s="19">
        <v>30018</v>
      </c>
      <c r="D7" s="19">
        <v>132249</v>
      </c>
      <c r="E7" s="19">
        <v>45637</v>
      </c>
      <c r="F7" s="13">
        <f si="0" t="shared"/>
        <v>210152</v>
      </c>
      <c r="I7" s="19">
        <v>2821</v>
      </c>
    </row>
    <row r="8" spans="1:9">
      <c r="A8" s="43">
        <v>1989</v>
      </c>
      <c r="B8" s="19">
        <v>2354</v>
      </c>
      <c r="C8" s="19">
        <v>32575</v>
      </c>
      <c r="D8" s="19">
        <v>126063</v>
      </c>
      <c r="E8" s="19">
        <v>46580</v>
      </c>
      <c r="F8" s="13">
        <f si="0" t="shared"/>
        <v>207572</v>
      </c>
      <c r="I8" s="19">
        <v>2633</v>
      </c>
    </row>
    <row r="9" spans="1:9">
      <c r="A9" s="43">
        <v>1990</v>
      </c>
      <c r="B9" s="19">
        <v>2817</v>
      </c>
      <c r="C9" s="19">
        <v>34228</v>
      </c>
      <c r="D9" s="19">
        <v>116801</v>
      </c>
      <c r="E9" s="19">
        <v>46189</v>
      </c>
      <c r="F9" s="13">
        <f si="0" t="shared"/>
        <v>200035</v>
      </c>
      <c r="I9" s="19">
        <v>2896</v>
      </c>
    </row>
    <row r="10" spans="1:9">
      <c r="A10" s="43">
        <v>1991</v>
      </c>
      <c r="B10" s="19">
        <v>2794</v>
      </c>
      <c r="C10" s="19">
        <v>44048</v>
      </c>
      <c r="D10" s="19">
        <v>108364</v>
      </c>
      <c r="E10" s="19">
        <v>51148</v>
      </c>
      <c r="F10" s="13">
        <f si="0" t="shared"/>
        <v>206354</v>
      </c>
      <c r="I10" s="19">
        <v>2854</v>
      </c>
    </row>
    <row r="11" spans="1:9">
      <c r="A11" s="43">
        <v>1992</v>
      </c>
      <c r="B11" s="19">
        <v>2529</v>
      </c>
      <c r="C11" s="19">
        <v>41366</v>
      </c>
      <c r="D11" s="19">
        <v>115528</v>
      </c>
      <c r="E11" s="19">
        <v>52687</v>
      </c>
      <c r="F11" s="13">
        <f si="0" t="shared"/>
        <v>212110</v>
      </c>
      <c r="I11" s="19">
        <v>2793</v>
      </c>
    </row>
    <row r="12" spans="1:9">
      <c r="A12" s="44">
        <v>1993</v>
      </c>
      <c r="B12" s="22">
        <v>2730</v>
      </c>
      <c r="C12" s="22">
        <v>43788</v>
      </c>
      <c r="D12" s="22">
        <v>106915</v>
      </c>
      <c r="E12" s="22">
        <v>54707</v>
      </c>
      <c r="F12" s="13">
        <f si="0" t="shared"/>
        <v>208140</v>
      </c>
      <c r="I12" s="22">
        <v>3067</v>
      </c>
    </row>
    <row r="13" spans="1:9">
      <c r="A13" s="44">
        <v>1994</v>
      </c>
      <c r="B13" s="22">
        <v>3247</v>
      </c>
      <c r="C13" s="22">
        <v>50367</v>
      </c>
      <c r="D13" s="22">
        <v>111117</v>
      </c>
      <c r="E13" s="22">
        <v>58519</v>
      </c>
      <c r="F13" s="13">
        <f si="0" t="shared"/>
        <v>223250</v>
      </c>
      <c r="I13" s="22">
        <v>3347</v>
      </c>
    </row>
    <row r="14" spans="1:9">
      <c r="A14" s="44">
        <v>1995</v>
      </c>
      <c r="B14" s="22">
        <v>3235</v>
      </c>
      <c r="C14" s="22">
        <v>52689</v>
      </c>
      <c r="D14" s="22">
        <v>113017</v>
      </c>
      <c r="E14" s="22">
        <v>65784</v>
      </c>
      <c r="F14" s="13">
        <f si="0" t="shared"/>
        <v>234725</v>
      </c>
      <c r="I14" s="22">
        <v>3142</v>
      </c>
    </row>
    <row r="15" spans="1:9">
      <c r="A15" s="44">
        <v>1996</v>
      </c>
      <c r="B15" s="22">
        <v>3061</v>
      </c>
      <c r="C15" s="22">
        <v>54854</v>
      </c>
      <c r="D15" s="22">
        <v>113128</v>
      </c>
      <c r="E15" s="22">
        <v>65549</v>
      </c>
      <c r="F15" s="13">
        <f si="0" t="shared"/>
        <v>236592</v>
      </c>
      <c r="I15" s="22">
        <v>3107</v>
      </c>
    </row>
    <row r="16" spans="1:9">
      <c r="A16" s="44">
        <v>1997</v>
      </c>
      <c r="B16" s="22">
        <v>2907</v>
      </c>
      <c r="C16" s="22">
        <v>54964</v>
      </c>
      <c r="D16" s="22">
        <v>108710</v>
      </c>
      <c r="E16" s="22">
        <v>64413</v>
      </c>
      <c r="F16" s="13">
        <f si="0" t="shared"/>
        <v>230994</v>
      </c>
      <c r="I16" s="22">
        <v>2736</v>
      </c>
    </row>
    <row r="17" spans="1:9">
      <c r="A17" s="44">
        <v>1998</v>
      </c>
      <c r="B17" s="22">
        <v>2315</v>
      </c>
      <c r="C17" s="22">
        <v>47842</v>
      </c>
      <c r="D17" s="22">
        <v>104816</v>
      </c>
      <c r="E17" s="22">
        <v>67480</v>
      </c>
      <c r="F17" s="13">
        <f si="0" t="shared"/>
        <v>222453</v>
      </c>
      <c r="I17" s="22">
        <v>2708</v>
      </c>
    </row>
    <row r="18" spans="1:9">
      <c r="A18" s="44">
        <v>1999</v>
      </c>
      <c r="B18" s="22">
        <v>1985</v>
      </c>
      <c r="C18" s="22">
        <v>43820</v>
      </c>
      <c r="D18" s="22">
        <v>106890</v>
      </c>
      <c r="E18" s="22">
        <v>72455</v>
      </c>
      <c r="F18" s="13">
        <f si="0" t="shared"/>
        <v>225150</v>
      </c>
      <c r="I18" s="22">
        <v>2568</v>
      </c>
    </row>
    <row r="19" spans="1:9">
      <c r="A19" s="44">
        <v>2000</v>
      </c>
      <c r="B19" s="22">
        <v>1719</v>
      </c>
      <c r="C19" s="22">
        <v>42098</v>
      </c>
      <c r="D19" s="22">
        <v>100513</v>
      </c>
      <c r="E19" s="22">
        <v>98495</v>
      </c>
      <c r="F19" s="13">
        <f si="0" t="shared"/>
        <v>242825</v>
      </c>
      <c r="G19" s="6">
        <v>13508534</v>
      </c>
      <c r="I19" s="22">
        <v>2382</v>
      </c>
    </row>
    <row r="20" spans="1:9">
      <c r="A20" s="44">
        <v>2001</v>
      </c>
      <c r="B20" s="22">
        <v>1619</v>
      </c>
      <c r="C20" s="22">
        <v>39454</v>
      </c>
      <c r="D20" s="22">
        <v>95882</v>
      </c>
      <c r="E20" s="22">
        <v>71696</v>
      </c>
      <c r="F20" s="13">
        <f si="0" t="shared"/>
        <v>208651</v>
      </c>
      <c r="G20" s="6">
        <v>12940525</v>
      </c>
      <c r="I20" s="22">
        <v>2254</v>
      </c>
    </row>
    <row r="21" spans="1:9">
      <c r="A21" s="44">
        <v>2002</v>
      </c>
      <c r="B21" s="22">
        <v>1484</v>
      </c>
      <c r="C21" s="22">
        <v>36102</v>
      </c>
      <c r="D21" s="22">
        <v>113755</v>
      </c>
      <c r="E21" s="22">
        <v>74800</v>
      </c>
      <c r="F21" s="13">
        <f si="0" t="shared"/>
        <v>226141</v>
      </c>
      <c r="G21" s="6">
        <v>12940525</v>
      </c>
      <c r="I21" s="22">
        <v>2580</v>
      </c>
    </row>
    <row r="22" spans="1:9">
      <c r="A22" s="44">
        <v>2003</v>
      </c>
      <c r="B22" s="22">
        <v>1110</v>
      </c>
      <c r="C22" s="22">
        <v>28749</v>
      </c>
      <c r="D22" s="22">
        <v>102145</v>
      </c>
      <c r="E22" s="22">
        <v>66046</v>
      </c>
      <c r="F22" s="13">
        <f si="0" t="shared"/>
        <v>198050</v>
      </c>
      <c r="G22" s="6">
        <v>12244844</v>
      </c>
      <c r="I22" s="22">
        <v>2214</v>
      </c>
    </row>
    <row r="23" spans="1:9">
      <c r="A23" s="44">
        <v>2004</v>
      </c>
      <c r="B23" s="22">
        <v>863</v>
      </c>
      <c r="C23" s="22">
        <v>21983</v>
      </c>
      <c r="D23" s="22">
        <v>90350</v>
      </c>
      <c r="E23" s="22">
        <v>55564</v>
      </c>
      <c r="F23" s="13">
        <f si="0" t="shared"/>
        <v>168760</v>
      </c>
      <c r="G23" s="6">
        <v>10422684</v>
      </c>
      <c r="I23" s="22">
        <v>2238</v>
      </c>
    </row>
    <row r="24" spans="1:9">
      <c r="A24" s="44">
        <v>2005</v>
      </c>
      <c r="B24" s="34" t="s">
        <v>13</v>
      </c>
      <c r="C24" s="34" t="s">
        <v>13</v>
      </c>
      <c r="D24" s="34" t="s">
        <v>13</v>
      </c>
      <c r="E24" s="34" t="s">
        <v>13</v>
      </c>
      <c r="F24" s="34" t="s">
        <v>13</v>
      </c>
      <c r="I24" s="34" t="s">
        <v>13</v>
      </c>
    </row>
    <row r="25" spans="1:9">
      <c r="A25" s="44">
        <v>2006</v>
      </c>
      <c r="B25" s="22">
        <v>1016</v>
      </c>
      <c r="C25" s="22">
        <v>18457</v>
      </c>
      <c r="D25" s="22">
        <v>79742</v>
      </c>
      <c r="E25" s="22">
        <v>48024</v>
      </c>
      <c r="F25" s="13">
        <f ref="F25:F56" si="1" t="shared">IF(E25&gt;0,SUM(B25:E25),"")</f>
        <v>147239</v>
      </c>
      <c r="G25" s="6">
        <v>11540402</v>
      </c>
      <c r="I25" s="22">
        <v>1692</v>
      </c>
    </row>
    <row r="26" spans="1:9">
      <c r="A26" s="45">
        <v>2007</v>
      </c>
      <c r="B26" s="30">
        <v>1215</v>
      </c>
      <c r="C26" s="30">
        <v>22026</v>
      </c>
      <c r="D26" s="30">
        <v>84487</v>
      </c>
      <c r="E26" s="22">
        <v>53380</v>
      </c>
      <c r="F26" s="13">
        <f si="1" t="shared"/>
        <v>161108</v>
      </c>
      <c r="G26" s="39">
        <v>10517950</v>
      </c>
      <c r="I26" s="30">
        <v>1792</v>
      </c>
    </row>
    <row r="27" spans="1:9">
      <c r="A27" s="45">
        <v>2008</v>
      </c>
      <c r="B27" s="30">
        <v>1265</v>
      </c>
      <c r="C27" s="30">
        <v>22571</v>
      </c>
      <c r="D27" s="30">
        <v>85263</v>
      </c>
      <c r="E27" s="22">
        <v>57141</v>
      </c>
      <c r="F27" s="13">
        <f si="1" t="shared"/>
        <v>166240</v>
      </c>
      <c r="G27" s="39">
        <v>10631243</v>
      </c>
      <c r="I27" s="30">
        <v>2045</v>
      </c>
    </row>
    <row r="28" spans="1:9">
      <c r="A28" s="45">
        <v>2009</v>
      </c>
      <c r="B28" s="30">
        <v>1428</v>
      </c>
      <c r="C28" s="30">
        <v>24413</v>
      </c>
      <c r="D28" s="30">
        <v>93062</v>
      </c>
      <c r="E28" s="22">
        <v>63777</v>
      </c>
      <c r="F28" s="13">
        <f si="1" t="shared"/>
        <v>182680</v>
      </c>
      <c r="G28" s="39">
        <v>10531679</v>
      </c>
      <c r="I28" s="30">
        <v>2333</v>
      </c>
    </row>
    <row r="29" spans="1:9">
      <c r="A29" s="45">
        <v>2010</v>
      </c>
      <c r="B29" s="30">
        <v>1145</v>
      </c>
      <c r="C29" s="30">
        <v>18357</v>
      </c>
      <c r="D29" s="30">
        <v>81638</v>
      </c>
      <c r="E29" s="22">
        <v>53021</v>
      </c>
      <c r="F29" s="13">
        <f si="1" t="shared"/>
        <v>154161</v>
      </c>
      <c r="G29" s="40">
        <v>10243362</v>
      </c>
      <c r="I29" s="30">
        <v>2251</v>
      </c>
    </row>
    <row r="30" spans="1:9">
      <c r="A30" s="45">
        <v>2011</v>
      </c>
      <c r="B30" s="30">
        <v>994</v>
      </c>
      <c r="C30" s="30">
        <v>14767</v>
      </c>
      <c r="D30" s="30">
        <v>86124</v>
      </c>
      <c r="E30" s="22">
        <v>51206</v>
      </c>
      <c r="F30" s="13">
        <f si="1" t="shared"/>
        <v>153091</v>
      </c>
      <c r="G30" s="40">
        <v>10723029</v>
      </c>
      <c r="I30" s="30">
        <v>2184</v>
      </c>
    </row>
    <row r="31" spans="1:9">
      <c r="A31" s="45">
        <v>2012</v>
      </c>
      <c r="B31" s="30">
        <v>910</v>
      </c>
      <c r="C31" s="30">
        <v>13295</v>
      </c>
      <c r="D31" s="30">
        <v>86977</v>
      </c>
      <c r="E31" s="22">
        <v>48675</v>
      </c>
      <c r="F31" s="13">
        <f si="1" t="shared"/>
        <v>149857</v>
      </c>
      <c r="G31" s="40">
        <v>10707766</v>
      </c>
      <c r="I31" s="30">
        <v>2108</v>
      </c>
    </row>
    <row r="32" spans="1:9">
      <c r="A32" s="45">
        <v>2013</v>
      </c>
      <c r="B32" s="30">
        <v>685</v>
      </c>
      <c r="C32" s="30">
        <v>11057</v>
      </c>
      <c r="D32" s="30">
        <v>80535</v>
      </c>
      <c r="E32" s="22">
        <v>45016</v>
      </c>
      <c r="F32" s="13">
        <f si="1" t="shared"/>
        <v>137293</v>
      </c>
      <c r="G32" s="18">
        <v>10128313</v>
      </c>
      <c r="I32" s="30">
        <v>1744</v>
      </c>
    </row>
    <row r="33" spans="1:9">
      <c r="A33" s="45">
        <v>2014</v>
      </c>
      <c r="B33" s="30">
        <v>585</v>
      </c>
      <c r="C33" s="30">
        <v>9720</v>
      </c>
      <c r="D33" s="30">
        <v>76509</v>
      </c>
      <c r="E33" s="22">
        <v>41699</v>
      </c>
      <c r="F33" s="13">
        <f si="1" t="shared"/>
        <v>128513</v>
      </c>
      <c r="G33" s="18">
        <v>10161541</v>
      </c>
      <c r="I33" s="30">
        <v>1391</v>
      </c>
    </row>
    <row r="34" spans="1:9">
      <c r="A34" s="46">
        <v>2015</v>
      </c>
      <c r="B34" s="4">
        <v>566</v>
      </c>
      <c r="C34" s="4">
        <v>10132</v>
      </c>
      <c r="D34" s="4">
        <v>85223</v>
      </c>
      <c r="E34" s="4">
        <v>44046</v>
      </c>
      <c r="F34" s="13">
        <f si="1" t="shared"/>
        <v>139967</v>
      </c>
      <c r="G34" s="4">
        <v>10222855</v>
      </c>
      <c r="I34" s="4">
        <v>1455</v>
      </c>
    </row>
    <row r="35" spans="1:9">
      <c r="A35" s="46">
        <v>2016</v>
      </c>
      <c r="B35" s="4">
        <v>538</v>
      </c>
      <c r="C35" s="4">
        <v>9576</v>
      </c>
      <c r="D35" s="4">
        <v>56860</v>
      </c>
      <c r="E35" s="4">
        <v>44104</v>
      </c>
      <c r="F35" s="13">
        <f si="1" t="shared"/>
        <v>111078</v>
      </c>
      <c r="G35" s="4">
        <v>9863967</v>
      </c>
      <c r="I35" s="4">
        <v>1473</v>
      </c>
    </row>
    <row r="36" spans="1:9">
      <c r="F36" s="13" t="str">
        <f si="1" t="shared"/>
        <v/>
      </c>
    </row>
    <row r="37" spans="1:9">
      <c r="F37" s="13" t="str">
        <f si="1" t="shared"/>
        <v/>
      </c>
    </row>
    <row r="38" spans="1:9">
      <c r="F38" s="13" t="str">
        <f si="1" t="shared"/>
        <v/>
      </c>
    </row>
    <row r="39" spans="1:9">
      <c r="F39" s="13" t="str">
        <f si="1" t="shared"/>
        <v/>
      </c>
    </row>
    <row r="40" spans="1:9">
      <c r="F40" s="13" t="str">
        <f si="1" t="shared"/>
        <v/>
      </c>
    </row>
    <row r="41" spans="1:9">
      <c r="F41" s="13" t="str">
        <f si="1" t="shared"/>
        <v/>
      </c>
    </row>
    <row r="42" spans="1:9">
      <c r="F42" s="13" t="str">
        <f si="1" t="shared"/>
        <v/>
      </c>
    </row>
    <row r="43" spans="1:9">
      <c r="F43" s="13" t="str">
        <f si="1" t="shared"/>
        <v/>
      </c>
    </row>
    <row r="44" spans="1:9">
      <c r="F44" s="13" t="str">
        <f si="1" t="shared"/>
        <v/>
      </c>
    </row>
    <row r="45" spans="1:9">
      <c r="F45" s="13" t="str">
        <f si="1" t="shared"/>
        <v/>
      </c>
    </row>
    <row r="46" spans="1:9">
      <c r="F46" s="13" t="str">
        <f si="1" t="shared"/>
        <v/>
      </c>
    </row>
    <row r="47" spans="1:9">
      <c r="F47" s="13" t="str">
        <f si="1" t="shared"/>
        <v/>
      </c>
    </row>
    <row r="48" spans="1:9">
      <c r="F48" s="13" t="str">
        <f si="1" t="shared"/>
        <v/>
      </c>
    </row>
    <row r="49" spans="6:6">
      <c r="F49" s="13" t="str">
        <f si="1" t="shared"/>
        <v/>
      </c>
    </row>
    <row r="50" spans="6:6">
      <c r="F50" s="13" t="str">
        <f si="1" t="shared"/>
        <v/>
      </c>
    </row>
    <row r="51" spans="6:6">
      <c r="F51" s="13" t="str">
        <f si="1" t="shared"/>
        <v/>
      </c>
    </row>
    <row r="52" spans="6:6">
      <c r="F52" s="13" t="str">
        <f si="1" t="shared"/>
        <v/>
      </c>
    </row>
    <row r="53" spans="6:6">
      <c r="F53" s="13" t="str">
        <f si="1" t="shared"/>
        <v/>
      </c>
    </row>
    <row r="54" spans="6:6">
      <c r="F54" s="13" t="str">
        <f si="1" t="shared"/>
        <v/>
      </c>
    </row>
    <row r="55" spans="6:6">
      <c r="F55" s="13" t="str">
        <f si="1" t="shared"/>
        <v/>
      </c>
    </row>
    <row r="56" spans="6:6">
      <c r="F56" s="13" t="str">
        <f si="1" t="shared"/>
        <v/>
      </c>
    </row>
    <row r="57" spans="6:6">
      <c r="F57" s="13" t="str">
        <f ref="F57:F88" si="2" t="shared">IF(E57&gt;0,SUM(B57:E57),"")</f>
        <v/>
      </c>
    </row>
    <row r="58" spans="6:6">
      <c r="F58" s="13" t="str">
        <f si="2" t="shared"/>
        <v/>
      </c>
    </row>
    <row r="59" spans="6:6">
      <c r="F59" s="13" t="str">
        <f si="2" t="shared"/>
        <v/>
      </c>
    </row>
    <row r="60" spans="6:6">
      <c r="F60" s="13" t="str">
        <f si="2" t="shared"/>
        <v/>
      </c>
    </row>
    <row r="61" spans="6:6">
      <c r="F61" s="13" t="str">
        <f si="2" t="shared"/>
        <v/>
      </c>
    </row>
    <row r="62" spans="6:6">
      <c r="F62" s="13" t="str">
        <f si="2" t="shared"/>
        <v/>
      </c>
    </row>
    <row r="63" spans="6:6">
      <c r="F63" s="13" t="str">
        <f si="2" t="shared"/>
        <v/>
      </c>
    </row>
    <row r="64" spans="6:6">
      <c r="F64" s="13" t="str">
        <f si="2" t="shared"/>
        <v/>
      </c>
    </row>
    <row r="65" spans="6:6">
      <c r="F65" s="13" t="str">
        <f si="2" t="shared"/>
        <v/>
      </c>
    </row>
    <row r="66" spans="6:6">
      <c r="F66" s="13" t="str">
        <f si="2" t="shared"/>
        <v/>
      </c>
    </row>
    <row r="67" spans="6:6">
      <c r="F67" s="13" t="str">
        <f si="2" t="shared"/>
        <v/>
      </c>
    </row>
    <row r="68" spans="6:6">
      <c r="F68" s="13" t="str">
        <f si="2" t="shared"/>
        <v/>
      </c>
    </row>
    <row r="69" spans="6:6">
      <c r="F69" s="13" t="str">
        <f si="2" t="shared"/>
        <v/>
      </c>
    </row>
    <row r="70" spans="6:6">
      <c r="F70" s="13" t="str">
        <f si="2" t="shared"/>
        <v/>
      </c>
    </row>
    <row r="71" spans="6:6">
      <c r="F71" s="13" t="str">
        <f si="2" t="shared"/>
        <v/>
      </c>
    </row>
    <row r="72" spans="6:6">
      <c r="F72" s="13" t="str">
        <f si="2" t="shared"/>
        <v/>
      </c>
    </row>
    <row r="73" spans="6:6">
      <c r="F73" s="13" t="str">
        <f si="2" t="shared"/>
        <v/>
      </c>
    </row>
    <row r="74" spans="6:6">
      <c r="F74" s="13" t="str">
        <f si="2" t="shared"/>
        <v/>
      </c>
    </row>
    <row r="75" spans="6:6">
      <c r="F75" s="13" t="str">
        <f si="2" t="shared"/>
        <v/>
      </c>
    </row>
    <row r="76" spans="6:6">
      <c r="F76" s="13" t="str">
        <f si="2" t="shared"/>
        <v/>
      </c>
    </row>
    <row r="77" spans="6:6">
      <c r="F77" s="13" t="str">
        <f si="2" t="shared"/>
        <v/>
      </c>
    </row>
    <row r="78" spans="6:6">
      <c r="F78" s="13" t="str">
        <f si="2" t="shared"/>
        <v/>
      </c>
    </row>
    <row r="79" spans="6:6">
      <c r="F79" s="13" t="str">
        <f si="2" t="shared"/>
        <v/>
      </c>
    </row>
    <row r="80" spans="6:6">
      <c r="F80" s="13" t="str">
        <f si="2" t="shared"/>
        <v/>
      </c>
    </row>
    <row r="81" spans="6:6">
      <c r="F81" s="13" t="str">
        <f si="2" t="shared"/>
        <v/>
      </c>
    </row>
    <row r="82" spans="6:6">
      <c r="F82" s="13" t="str">
        <f si="2" t="shared"/>
        <v/>
      </c>
    </row>
    <row r="83" spans="6:6">
      <c r="F83" s="13" t="str">
        <f si="2" t="shared"/>
        <v/>
      </c>
    </row>
    <row r="84" spans="6:6">
      <c r="F84" s="13" t="str">
        <f si="2" t="shared"/>
        <v/>
      </c>
    </row>
    <row r="85" spans="6:6">
      <c r="F85" s="13" t="str">
        <f si="2" t="shared"/>
        <v/>
      </c>
    </row>
    <row r="86" spans="6:6">
      <c r="F86" s="13" t="str">
        <f si="2" t="shared"/>
        <v/>
      </c>
    </row>
    <row r="87" spans="6:6">
      <c r="F87" s="13" t="str">
        <f si="2" t="shared"/>
        <v/>
      </c>
    </row>
    <row r="88" spans="6:6">
      <c r="F88" s="13" t="str">
        <f si="2" t="shared"/>
        <v/>
      </c>
    </row>
    <row r="89" spans="6:6">
      <c r="F89" s="13" t="str">
        <f ref="F89:F100" si="3" t="shared">IF(E89&gt;0,SUM(B89:E89),"")</f>
        <v/>
      </c>
    </row>
    <row r="90" spans="6:6">
      <c r="F90" s="13" t="str">
        <f si="3" t="shared"/>
        <v/>
      </c>
    </row>
    <row r="91" spans="6:6">
      <c r="F91" s="13" t="str">
        <f si="3" t="shared"/>
        <v/>
      </c>
    </row>
    <row r="92" spans="6:6">
      <c r="F92" s="13" t="str">
        <f si="3" t="shared"/>
        <v/>
      </c>
    </row>
    <row r="93" spans="6:6">
      <c r="F93" s="13" t="str">
        <f si="3" t="shared"/>
        <v/>
      </c>
    </row>
    <row r="94" spans="6:6">
      <c r="F94" s="13" t="str">
        <f si="3" t="shared"/>
        <v/>
      </c>
    </row>
    <row r="95" spans="6:6">
      <c r="F95" s="13" t="str">
        <f si="3" t="shared"/>
        <v/>
      </c>
    </row>
    <row r="96" spans="6:6">
      <c r="F96" s="13" t="str">
        <f si="3" t="shared"/>
        <v/>
      </c>
    </row>
    <row r="97" spans="6:6">
      <c r="F97" s="13" t="str">
        <f si="3" t="shared"/>
        <v/>
      </c>
    </row>
    <row r="98" spans="6:6">
      <c r="F98" s="13" t="str">
        <f si="3" t="shared"/>
        <v/>
      </c>
    </row>
    <row r="99" spans="6:6">
      <c r="F99" s="13" t="str">
        <f si="3" t="shared"/>
        <v/>
      </c>
    </row>
    <row r="100" spans="6:6">
      <c r="F100" s="13" t="str">
        <f si="3" t="shared"/>
        <v/>
      </c>
    </row>
  </sheetData>
  <pageMargins bottom="0.75" footer="0.3" header="0.3" left="0.7" right="0.7" top="0.75"/>
  <ignoredErrors>
    <ignoredError formulaRange="1" sqref="F6:F33 F35:F45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ColWidth="9.140625" defaultRowHeight="12"/>
  <cols>
    <col min="1" max="1" bestFit="true" customWidth="true" style="61" width="30.42578125" collapsed="false"/>
    <col min="2" max="2" bestFit="true" customWidth="true" style="61" width="52.28515625" collapsed="false"/>
    <col min="3" max="4" style="61" width="9.140625" collapsed="false"/>
    <col min="5" max="5" customWidth="true" style="61" width="31.7109375" collapsed="false"/>
    <col min="6" max="8" style="61" width="9.140625" collapsed="false"/>
    <col min="9" max="9" customWidth="true" hidden="true" style="61" width="0.0" collapsed="false"/>
    <col min="10" max="16384" style="61" width="9.140625" collapsed="false"/>
  </cols>
  <sheetData>
    <row r="1" spans="1:9">
      <c r="A1" s="61" t="s">
        <v>24</v>
      </c>
      <c r="B1" s="62"/>
      <c r="I1" s="61" t="s">
        <v>25</v>
      </c>
    </row>
    <row r="2" spans="1:9">
      <c r="A2" s="61" t="s">
        <v>26</v>
      </c>
      <c r="B2" s="62"/>
      <c r="I2" s="61" t="s">
        <v>27</v>
      </c>
    </row>
    <row r="3" spans="1:9">
      <c r="A3" s="61" t="s">
        <v>28</v>
      </c>
      <c r="B3" s="61" t="s">
        <v>25</v>
      </c>
      <c r="I3" s="61" t="s">
        <v>29</v>
      </c>
    </row>
    <row r="4" spans="1:9">
      <c r="A4" s="61" t="s">
        <v>30</v>
      </c>
      <c r="B4" s="63"/>
      <c r="I4" s="61" t="s">
        <v>31</v>
      </c>
    </row>
    <row r="5" spans="1:9">
      <c r="E5" s="62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2007-01-12T16:00:53Z</dcterms:created>
  <dc:creator>Parker, John [LEGIS]</dc:creator>
  <cp:lastModifiedBy>Broich, Adam [LEGIS]</cp:lastModifiedBy>
  <cp:lastPrinted>2018-07-30T15:22:26Z</cp:lastPrinted>
  <dcterms:modified xsi:type="dcterms:W3CDTF">2018-07-30T15:22:35Z</dcterms:modified>
</cp:coreProperties>
</file>