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ms-office.chartcolorstyle+xml" PartName="/xl/charts/colors1.xml"/>
  <Override ContentType="application/vnd.ms-office.chartstyle+xml" PartName="/xl/charts/style1.xml"/>
  <Override ContentType="application/vnd.openxmlformats-officedocument.drawing+xml" PartName="/xl/drawings/drawing1.xml"/>
  <Override ContentType="application/vnd.openxmlformats-officedocument.drawingml.chartshapes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5" rupBuild="14420"/>
  <workbookPr/>
  <mc:AlternateContent>
    <mc:Choice Requires="x15">
      <x15ac:absPath xmlns:x15ac="http://schemas.microsoft.com/office/spreadsheetml/2010/11/ac" url="\\legislature.intranet\prod\LINC\LINCCLIENT\users\temp\ADAM.BROICH\"/>
    </mc:Choice>
  </mc:AlternateContent>
  <bookViews>
    <workbookView windowHeight="4650" windowWidth="9315" xWindow="120" yWindow="15"/>
  </bookViews>
  <sheets>
    <sheet name="Factbook" r:id="rId1" sheetId="1" state="veryHidden"/>
    <sheet name="Data" r:id="rId2" sheetId="2"/>
    <sheet name="Notes" r:id="rId3" sheetId="3" state="veryHidden"/>
  </sheets>
  <definedNames>
    <definedName localSheetId="0" name="_xlnm.Print_Area">Factbook!$A$1:$O$58</definedName>
  </definedNames>
  <calcPr calcId="162913"/>
</workbook>
</file>

<file path=xl/calcChain.xml><?xml version="1.0" encoding="utf-8"?>
<calcChain xmlns="http://schemas.openxmlformats.org/spreadsheetml/2006/main">
  <c i="1" l="1" r="X2"/>
  <c i="1" r="X3" s="1"/>
  <c i="1" r="V2"/>
  <c i="1" r="V3" s="1"/>
  <c i="1" r="T2"/>
  <c i="1" r="T3" s="1"/>
  <c i="1" l="1" r="T8"/>
  <c i="1" r="V8"/>
  <c i="1" r="T11"/>
  <c i="1" r="V11"/>
  <c i="1" r="T4"/>
  <c i="1" r="V4"/>
  <c i="1" r="S29"/>
  <c i="1" r="T7"/>
  <c i="1" r="V7"/>
  <c i="1" r="T29"/>
  <c i="1" r="X11"/>
  <c i="1" r="X8"/>
  <c i="1" r="T5"/>
  <c i="1" r="S31" s="1"/>
  <c i="1" r="T9"/>
  <c i="1" r="V5"/>
  <c i="1" r="T31" s="1"/>
  <c i="1" r="V9"/>
  <c i="1" r="X5"/>
  <c i="1" r="X9"/>
  <c i="1" r="U29"/>
  <c i="1" r="X7"/>
  <c i="1" r="X4"/>
  <c i="1" r="U31" s="1"/>
  <c i="1" r="T6"/>
  <c i="1" r="T10"/>
  <c i="1" r="S30" s="1"/>
  <c i="1" r="V6"/>
  <c i="1" r="V10"/>
  <c i="1" r="T30" s="1"/>
  <c i="1" r="X6"/>
  <c i="1" r="X10"/>
  <c i="1" r="U30" s="1"/>
  <c i="2" r="J479"/>
  <c i="2" r="J478"/>
  <c i="2" r="J477"/>
  <c i="2" r="J476"/>
  <c i="2" r="J475"/>
  <c i="2" r="J474"/>
  <c i="2" r="J473"/>
  <c i="2" r="J472"/>
  <c i="2" r="X471"/>
  <c i="2" r="J471"/>
  <c i="2" r="X470"/>
  <c i="2" r="J470"/>
  <c i="2" r="X469"/>
  <c i="2" r="J469"/>
  <c i="2" r="X468"/>
  <c i="2" r="J468"/>
  <c i="2" r="X467"/>
  <c i="2" r="J467"/>
  <c i="2" r="X466"/>
  <c i="2" r="J466"/>
  <c i="2" r="X465"/>
  <c i="2" r="J465"/>
  <c i="2" r="X464"/>
  <c i="2" r="J464"/>
  <c i="2" r="X463"/>
  <c i="2" r="J463"/>
  <c i="2" r="X462"/>
  <c i="2" r="J462"/>
  <c i="2" r="X461"/>
  <c i="2" r="J461"/>
  <c i="2" r="X460"/>
  <c i="2" r="J460"/>
  <c i="2" r="X459"/>
  <c i="2" r="J459"/>
  <c i="2" r="X458"/>
  <c i="2" r="J458"/>
  <c i="2" r="X457"/>
  <c i="2" r="J457"/>
  <c i="2" r="X456"/>
  <c i="2" r="J456"/>
  <c i="2" r="X455"/>
  <c i="2" r="J455"/>
  <c i="2" r="X454"/>
  <c i="2" r="J454"/>
  <c i="2" r="X453"/>
  <c i="2" r="J453"/>
  <c i="2" r="X452"/>
  <c i="2" r="J452"/>
  <c i="2" r="X451"/>
  <c i="2" r="J451"/>
  <c i="2" r="X450"/>
  <c i="2" r="J450"/>
  <c i="2" r="X449"/>
  <c i="2" r="J449"/>
  <c i="2" r="X448"/>
  <c i="2" r="J448"/>
  <c i="2" r="X447"/>
  <c i="2" r="J447"/>
  <c i="2" r="X446"/>
  <c i="2" r="J446"/>
  <c i="2" r="X445"/>
  <c i="2" r="J445"/>
  <c i="2" r="X444"/>
  <c i="2" r="J444"/>
  <c i="2" r="X443"/>
  <c i="2" r="J443"/>
  <c i="2" r="X442"/>
  <c i="2" r="J442"/>
  <c i="2" r="X441"/>
  <c i="2" r="J441"/>
  <c i="2" r="X440"/>
  <c i="2" r="J440"/>
  <c i="2" r="X439"/>
  <c i="2" r="J439"/>
  <c i="2" r="X438"/>
  <c i="2" r="J438"/>
  <c i="2" r="X437"/>
  <c i="2" r="J437"/>
  <c i="2" r="X436"/>
  <c i="2" r="J436"/>
  <c i="2" r="X435"/>
  <c i="2" r="J435"/>
  <c i="2" r="X434"/>
  <c i="2" r="J434"/>
  <c i="2" r="X433"/>
  <c i="2" r="J433"/>
  <c i="2" r="X432"/>
  <c i="2" r="J432"/>
  <c i="2" r="X431"/>
  <c i="2" r="J431"/>
  <c i="2" r="X430"/>
  <c i="2" r="J430"/>
  <c i="2" r="X429"/>
  <c i="2" r="J429"/>
  <c i="2" r="X428"/>
  <c i="2" r="J428"/>
  <c i="2" r="X427"/>
  <c i="2" r="J427"/>
  <c i="2" r="X426"/>
  <c i="2" r="J426"/>
  <c i="2" r="X425"/>
  <c i="2" r="J425"/>
  <c i="2" r="X424"/>
  <c i="2" r="J424"/>
  <c i="2" r="X423"/>
  <c i="2" r="J423"/>
  <c i="2" r="X422"/>
  <c i="2" r="J422"/>
  <c i="2" r="X421"/>
  <c i="2" r="J421"/>
  <c i="2" r="X420"/>
  <c i="2" r="J420"/>
  <c i="2" r="X419"/>
  <c i="2" r="J419"/>
  <c i="2" r="X418"/>
  <c i="2" r="J418"/>
  <c i="2" r="X417"/>
  <c i="2" r="J417"/>
  <c i="2" r="X416"/>
  <c i="2" r="J416"/>
  <c i="2" r="X415"/>
  <c i="2" r="J415"/>
  <c i="2" r="X414"/>
  <c i="2" r="J414"/>
  <c i="2" r="X413"/>
  <c i="2" r="J413"/>
  <c i="2" r="X412"/>
  <c i="2" r="J412"/>
  <c i="2" r="X411"/>
  <c i="2" r="J411"/>
  <c i="2" r="X410"/>
  <c i="2" r="J410"/>
  <c i="2" r="X409"/>
  <c i="2" r="J409"/>
  <c i="2" r="X408"/>
  <c i="2" r="J408"/>
  <c i="2" r="X407"/>
  <c i="2" r="J407"/>
  <c i="2" r="X406"/>
  <c i="2" r="J406"/>
  <c i="2" r="X405"/>
  <c i="2" r="J405"/>
  <c i="2" r="X404"/>
  <c i="2" r="J404"/>
  <c i="2" r="X403"/>
  <c i="2" r="J403"/>
  <c i="2" r="X402"/>
  <c i="2" r="J402"/>
  <c i="2" r="X401"/>
  <c i="2" r="J401"/>
  <c i="2" r="X400"/>
  <c i="2" r="J400"/>
  <c i="2" r="X399"/>
  <c i="2" r="J399"/>
  <c i="2" r="X398"/>
  <c i="2" r="J398"/>
  <c i="2" r="X397"/>
  <c i="2" r="J397"/>
  <c i="2" r="X396"/>
  <c i="2" r="J396"/>
  <c i="2" r="X395"/>
  <c i="2" r="J395"/>
  <c i="2" r="X394"/>
  <c i="2" r="J394"/>
  <c i="2" r="X393"/>
  <c i="2" r="J393"/>
  <c i="2" r="X392"/>
  <c i="2" r="J392"/>
  <c i="2" r="X391"/>
  <c i="2" r="J391"/>
  <c i="2" r="X390"/>
  <c i="2" r="J390"/>
  <c i="2" r="X389"/>
  <c i="2" r="J389"/>
  <c i="2" r="X388"/>
  <c i="2" r="J388"/>
  <c i="2" r="X387"/>
  <c i="2" r="J387"/>
  <c i="2" r="X386"/>
  <c i="2" r="J386"/>
  <c i="2" r="X385"/>
  <c i="2" r="J385"/>
  <c i="2" r="X384"/>
  <c i="2" r="J384"/>
  <c i="2" r="X383"/>
  <c i="2" r="J383"/>
  <c i="2" r="X382"/>
  <c i="2" r="J382"/>
  <c i="2" r="X381"/>
  <c i="2" r="J381"/>
  <c i="2" r="X380"/>
  <c i="2" r="J380"/>
  <c i="2" r="X379"/>
  <c i="2" r="J379"/>
  <c i="2" r="X378"/>
  <c i="2" r="J378"/>
  <c i="2" r="X377"/>
  <c i="2" r="J377"/>
  <c i="2" r="X376"/>
  <c i="2" r="J376"/>
  <c i="2" r="X375"/>
  <c i="2" r="J375"/>
  <c i="2" r="X374"/>
  <c i="2" r="J374"/>
  <c i="2" r="X373"/>
  <c i="2" r="J373"/>
  <c i="2" r="X372"/>
  <c i="2" r="J372"/>
  <c i="2" r="X371"/>
  <c i="2" r="J371"/>
  <c i="2" r="X370"/>
  <c i="2" r="J370"/>
  <c i="2" r="X369"/>
  <c i="2" r="J369"/>
  <c i="2" r="X368"/>
  <c i="2" r="J368"/>
  <c i="2" r="X367"/>
  <c i="2" r="J367"/>
  <c i="2" r="X366"/>
  <c i="2" r="J366"/>
  <c i="2" r="X365"/>
  <c i="2" r="J365"/>
  <c i="2" r="X364"/>
  <c i="2" r="J364"/>
  <c i="2" r="X363"/>
  <c i="2" r="J363"/>
  <c i="2" r="X362"/>
  <c i="2" r="J362"/>
  <c i="2" r="X361"/>
  <c i="2" r="J361"/>
  <c i="2" r="X360"/>
  <c i="2" r="J360"/>
  <c i="2" r="X359"/>
  <c i="2" r="J359"/>
  <c i="2" r="X358"/>
  <c i="2" r="J358"/>
  <c i="2" r="X357"/>
  <c i="2" r="J357"/>
  <c i="2" r="X356"/>
  <c i="2" r="J356"/>
  <c i="2" r="X355"/>
  <c i="2" r="J355"/>
  <c i="2" r="X354"/>
  <c i="2" r="J354"/>
  <c i="2" r="X353"/>
  <c i="2" r="J353"/>
  <c i="2" r="X352"/>
  <c i="2" r="J352"/>
  <c i="2" r="X351"/>
  <c i="2" r="J351"/>
  <c i="2" r="X350"/>
  <c i="2" r="J350"/>
  <c i="2" r="X349"/>
  <c i="2" r="J349"/>
  <c i="2" r="X348"/>
  <c i="2" r="J348"/>
  <c i="2" r="X347"/>
  <c i="2" r="J347"/>
  <c i="2" r="X346"/>
  <c i="2" r="J346"/>
  <c i="2" r="X345"/>
  <c i="2" r="J345"/>
  <c i="2" r="X344"/>
  <c i="2" r="J344"/>
  <c i="2" r="X343"/>
  <c i="2" r="J343"/>
  <c i="2" r="X342"/>
  <c i="2" r="J342"/>
  <c i="2" r="X341"/>
  <c i="2" r="J341"/>
  <c i="2" r="X340"/>
  <c i="2" r="J340"/>
  <c i="2" r="X339"/>
  <c i="2" r="J339"/>
  <c i="2" r="X338"/>
  <c i="2" r="J338"/>
  <c i="2" r="X337"/>
  <c i="2" r="J337"/>
  <c i="2" r="X336"/>
  <c i="2" r="J336"/>
  <c i="2" r="X335"/>
  <c i="2" r="J335"/>
  <c i="2" r="X334"/>
  <c i="2" r="J334"/>
  <c i="2" r="X333"/>
  <c i="2" r="J333"/>
  <c i="2" r="X332"/>
  <c i="2" r="J332"/>
  <c i="2" r="X331"/>
  <c i="2" r="J331"/>
  <c i="2" r="X330"/>
  <c i="2" r="J330"/>
  <c i="2" r="X329"/>
  <c i="2" r="J329"/>
  <c i="2" r="X328"/>
  <c i="2" r="J328"/>
  <c i="2" r="X327"/>
  <c i="2" r="J327"/>
  <c i="2" r="X326"/>
  <c i="2" r="J326"/>
  <c i="2" r="X325"/>
  <c i="2" r="J325"/>
  <c i="2" r="X324"/>
  <c i="2" r="J324"/>
  <c i="2" r="X323"/>
  <c i="2" r="J323"/>
  <c i="2" r="X322"/>
  <c i="2" r="J322"/>
  <c i="2" r="X321"/>
  <c i="2" r="J321"/>
  <c i="2" r="X320"/>
  <c i="2" r="J320"/>
  <c i="2" r="X319"/>
  <c i="2" r="J319"/>
  <c i="2" r="X318"/>
  <c i="2" r="J318"/>
  <c i="2" r="X317"/>
  <c i="2" r="J317"/>
  <c i="2" r="X316"/>
  <c i="2" r="J316"/>
  <c i="2" r="X315"/>
  <c i="2" r="J315"/>
  <c i="2" r="X314"/>
  <c i="2" r="J314"/>
  <c i="2" r="X313"/>
  <c i="2" r="J313"/>
  <c i="2" r="X312"/>
  <c i="2" r="J312"/>
  <c i="2" r="X311"/>
  <c i="2" r="J311"/>
  <c i="2" r="X310"/>
  <c i="2" r="J310"/>
  <c i="2" r="X309"/>
  <c i="2" r="J309"/>
  <c i="2" r="X308"/>
  <c i="2" r="J308"/>
  <c i="2" r="X307"/>
  <c i="2" r="J307"/>
  <c i="2" r="X306"/>
  <c i="2" r="J306"/>
  <c i="2" r="X305"/>
  <c i="2" r="J305"/>
  <c i="2" r="X304"/>
  <c i="2" r="J304"/>
  <c i="2" r="X303"/>
  <c i="2" r="J303"/>
  <c i="2" r="X302"/>
  <c i="2" r="J302"/>
  <c i="2" r="X301"/>
  <c i="2" r="J301"/>
  <c i="2" r="X300"/>
  <c i="2" r="J300"/>
  <c i="2" r="X299"/>
  <c i="2" r="J299"/>
  <c i="2" r="X298"/>
  <c i="2" r="J298"/>
  <c i="2" r="X297"/>
  <c i="2" r="J297"/>
  <c i="2" r="X296"/>
  <c i="2" r="J296"/>
  <c i="2" r="X295"/>
  <c i="2" r="J295"/>
  <c i="2" r="X294"/>
  <c i="2" r="J294"/>
  <c i="2" r="X293"/>
  <c i="2" r="J293"/>
  <c i="2" r="X292"/>
  <c i="2" r="J292"/>
  <c i="2" r="X291"/>
  <c i="2" r="J291"/>
  <c i="2" r="X290"/>
  <c i="2" r="J290"/>
  <c i="2" r="X289"/>
  <c i="2" r="J289"/>
  <c i="2" r="X288"/>
  <c i="2" r="J288"/>
  <c i="2" r="X287"/>
  <c i="2" r="J287"/>
  <c i="2" r="X286"/>
  <c i="2" r="J286"/>
  <c i="2" r="X285"/>
  <c i="2" r="J285"/>
  <c i="2" r="X284"/>
  <c i="2" r="J284"/>
  <c i="2" r="X283"/>
  <c i="2" r="J283"/>
  <c i="2" r="X282"/>
  <c i="2" r="J282"/>
  <c i="2" r="X281"/>
  <c i="2" r="J281"/>
  <c i="2" r="X280"/>
  <c i="2" r="J280"/>
  <c i="2" r="X279"/>
  <c i="2" r="J279"/>
  <c i="2" r="X278"/>
  <c i="2" r="J278"/>
  <c i="2" r="X277"/>
  <c i="2" r="J277"/>
  <c i="2" r="X276"/>
  <c i="2" r="J276"/>
  <c i="2" r="X275"/>
  <c i="2" r="J275"/>
  <c i="2" r="X274"/>
  <c i="2" r="J274"/>
  <c i="2" r="X273"/>
  <c i="2" r="J273"/>
  <c i="2" r="X272"/>
  <c i="2" r="J272"/>
  <c i="2" r="X271"/>
  <c i="2" r="J271"/>
  <c i="2" r="X270"/>
  <c i="2" r="J270"/>
  <c i="2" r="X269"/>
  <c i="2" r="J269"/>
  <c i="2" r="X268"/>
  <c i="2" r="J268"/>
  <c i="2" r="X267"/>
  <c i="2" r="J267"/>
  <c i="2" r="X266"/>
  <c i="2" r="J266"/>
  <c i="2" r="X265"/>
  <c i="2" r="J265"/>
  <c i="2" r="X264"/>
  <c i="2" r="J264"/>
  <c i="2" r="X263"/>
  <c i="2" r="J263"/>
  <c i="2" r="X262"/>
  <c i="2" r="J262"/>
  <c i="2" r="X261"/>
  <c i="2" r="J261"/>
  <c i="2" r="X260"/>
  <c i="2" r="J260"/>
  <c i="2" r="X259"/>
  <c i="2" r="J259"/>
  <c i="2" r="X258"/>
  <c i="2" r="J258"/>
  <c i="2" r="X257"/>
  <c i="2" r="J257"/>
  <c i="2" r="X256"/>
  <c i="2" r="J256"/>
  <c i="2" r="X255"/>
  <c i="2" r="J255"/>
  <c i="2" r="X254"/>
  <c i="2" r="J254"/>
  <c i="2" r="X253"/>
  <c i="2" r="J253"/>
  <c i="2" r="X252"/>
  <c i="2" r="J252"/>
  <c i="2" r="X251"/>
  <c i="2" r="J251"/>
  <c i="2" r="X250"/>
  <c i="2" r="J250"/>
  <c i="2" r="X249"/>
  <c i="2" r="J249"/>
  <c i="2" r="X248"/>
  <c i="2" r="J248"/>
  <c i="2" r="X247"/>
  <c i="2" r="J247"/>
  <c i="2" r="X246"/>
  <c i="2" r="J246"/>
  <c i="2" r="X245"/>
  <c i="2" r="J245"/>
  <c i="2" r="X244"/>
  <c i="2" r="J244"/>
  <c i="2" r="X243"/>
  <c i="2" r="J243"/>
  <c i="2" r="X242"/>
  <c i="2" r="J242"/>
  <c i="2" r="X241"/>
  <c i="2" r="J241"/>
  <c i="2" r="X240"/>
  <c i="2" r="J240"/>
  <c i="2" r="X239"/>
  <c i="2" r="J239"/>
  <c i="2" r="X238"/>
  <c i="2" r="J238"/>
  <c i="2" r="X237"/>
  <c i="2" r="J237"/>
  <c i="2" r="X236"/>
  <c i="2" r="J236"/>
  <c i="2" r="X235"/>
  <c i="2" r="J235"/>
  <c i="2" r="X234"/>
  <c i="2" r="J234"/>
  <c i="2" r="X233"/>
  <c i="2" r="J233"/>
  <c i="2" r="X232"/>
  <c i="2" r="J232"/>
  <c i="2" r="X231"/>
  <c i="2" r="J231"/>
  <c i="2" r="X230"/>
  <c i="2" r="J230"/>
  <c i="2" r="X229"/>
  <c i="2" r="J229"/>
  <c i="2" r="X228"/>
  <c i="2" r="J228"/>
  <c i="2" r="X227"/>
  <c i="2" r="J227"/>
  <c i="2" r="X226"/>
  <c i="2" r="J226"/>
  <c i="2" r="X225"/>
  <c i="2" r="J225"/>
  <c i="2" r="X224"/>
  <c i="2" r="J224"/>
  <c i="2" r="X223"/>
  <c i="2" r="J223"/>
  <c i="2" r="X222"/>
  <c i="2" r="J222"/>
  <c i="2" r="X221"/>
  <c i="2" r="J221"/>
  <c i="2" r="X220"/>
  <c i="2" r="J220"/>
  <c i="2" r="X219"/>
  <c i="2" r="J219"/>
  <c i="2" r="X218"/>
  <c i="2" r="J218"/>
  <c i="2" r="X217"/>
  <c i="2" r="J217"/>
  <c i="2" r="X216"/>
  <c i="2" r="J216"/>
  <c i="2" r="X215"/>
  <c i="2" r="J215"/>
  <c i="2" r="X214"/>
  <c i="2" r="J214"/>
  <c i="2" r="X213"/>
  <c i="2" r="J213"/>
  <c i="2" r="X212"/>
  <c i="2" r="J212"/>
  <c i="2" r="X211"/>
  <c i="2" r="J211"/>
  <c i="2" r="X210"/>
  <c i="2" r="J210"/>
  <c i="2" r="X209"/>
  <c i="2" r="J209"/>
  <c i="2" r="X208"/>
  <c i="2" r="J208"/>
  <c i="2" r="X207"/>
  <c i="2" r="J207"/>
  <c i="2" r="X206"/>
  <c i="2" r="J206"/>
  <c i="2" r="X205"/>
  <c i="2" r="J205"/>
  <c i="2" r="X204"/>
  <c i="2" r="J204"/>
  <c i="2" r="X203"/>
  <c i="2" r="J203"/>
  <c i="2" r="X202"/>
  <c i="2" r="J202"/>
  <c i="2" r="X201"/>
  <c i="2" r="J201"/>
  <c i="2" r="X200"/>
  <c i="2" r="J200"/>
  <c i="2" r="X199"/>
  <c i="2" r="J199"/>
  <c i="2" r="X198"/>
  <c i="2" r="J198"/>
  <c i="2" r="X197"/>
  <c i="2" r="J197"/>
  <c i="2" r="X196"/>
  <c i="2" r="J196"/>
  <c i="2" r="X195"/>
  <c i="2" r="J195"/>
  <c i="2" r="X194"/>
  <c i="2" r="J194"/>
  <c i="2" r="X193"/>
  <c i="2" r="J193"/>
  <c i="2" r="X192"/>
  <c i="2" r="J192"/>
  <c i="2" r="X191"/>
  <c i="2" r="J191"/>
  <c i="2" r="X190"/>
  <c i="2" r="J190"/>
  <c i="2" r="X189"/>
  <c i="2" r="J189"/>
  <c i="2" r="X188"/>
  <c i="2" r="J188"/>
  <c i="2" r="X187"/>
  <c i="2" r="J187"/>
  <c i="2" r="X186"/>
  <c i="2" r="J186"/>
  <c i="2" r="X185"/>
  <c i="2" r="J185"/>
  <c i="2" r="X184"/>
  <c i="2" r="J184"/>
  <c i="2" r="X183"/>
  <c i="2" r="J183"/>
  <c i="2" r="X182"/>
  <c i="2" r="J182"/>
  <c i="2" r="X181"/>
  <c i="2" r="J181"/>
  <c i="2" r="X180"/>
  <c i="2" r="J180"/>
  <c i="2" r="X179"/>
  <c i="2" r="J179"/>
  <c i="2" r="X178"/>
  <c i="2" r="J178"/>
  <c i="2" r="X177"/>
  <c i="2" r="J177"/>
  <c i="2" r="X176"/>
  <c i="2" r="J176"/>
  <c i="2" r="X175"/>
  <c i="2" r="J175"/>
  <c i="2" r="X174"/>
  <c i="2" r="J174"/>
  <c i="2" r="X173"/>
  <c i="2" r="J173"/>
  <c i="2" r="X172"/>
  <c i="2" r="J172"/>
  <c i="2" r="X171"/>
  <c i="2" r="J171"/>
  <c i="2" r="X170"/>
  <c i="2" r="J170"/>
  <c i="2" r="X169"/>
  <c i="2" r="J169"/>
  <c i="2" r="X168"/>
  <c i="2" r="J168"/>
  <c i="2" r="X167"/>
  <c i="2" r="J167"/>
  <c i="2" r="X166"/>
  <c i="2" r="J166"/>
  <c i="2" r="X165"/>
  <c i="2" r="J165"/>
  <c i="2" r="X164"/>
  <c i="2" r="J164"/>
  <c i="2" r="X163"/>
  <c i="2" r="J163"/>
  <c i="2" r="X162"/>
  <c i="2" r="J162"/>
  <c i="2" r="X161"/>
  <c i="2" r="J161"/>
  <c i="2" r="X160"/>
  <c i="2" r="J160"/>
  <c i="2" r="X159"/>
  <c i="2" r="J159"/>
  <c i="2" r="X158"/>
  <c i="2" r="J158"/>
  <c i="2" r="X157"/>
  <c i="2" r="J157"/>
  <c i="2" r="X156"/>
  <c i="2" r="J156"/>
  <c i="2" r="X155"/>
  <c i="2" r="J155"/>
  <c i="2" r="X154"/>
  <c i="2" r="J154"/>
  <c i="2" r="X153"/>
  <c i="2" r="J153"/>
  <c i="2" r="X152"/>
  <c i="2" r="J152"/>
  <c i="2" r="X151"/>
  <c i="2" r="J151"/>
  <c i="2" r="X150"/>
  <c i="2" r="J150"/>
  <c i="2" r="X149"/>
  <c i="2" r="J149"/>
  <c i="2" r="X148"/>
  <c i="2" r="J148"/>
  <c i="2" r="X147"/>
  <c i="2" r="J147"/>
  <c i="2" r="X146"/>
  <c i="2" r="J146"/>
  <c i="2" r="X145"/>
  <c i="2" r="J145"/>
  <c i="2" r="X144"/>
  <c i="2" r="J144"/>
  <c i="2" r="X143"/>
  <c i="2" r="J143"/>
  <c i="2" r="X142"/>
  <c i="2" r="J142"/>
  <c i="2" r="X141"/>
  <c i="2" r="J141"/>
  <c i="2" r="X140"/>
  <c i="2" r="J140"/>
  <c i="2" r="X139"/>
  <c i="2" r="J139"/>
  <c i="2" r="X138"/>
  <c i="2" r="J138"/>
  <c i="2" r="X137"/>
  <c i="2" r="J137"/>
  <c i="2" r="X136"/>
  <c i="2" r="J136"/>
  <c i="2" r="X135"/>
  <c i="2" r="J135"/>
  <c i="2" r="X134"/>
  <c i="2" r="J134"/>
  <c i="2" r="X133"/>
  <c i="2" r="J133"/>
  <c i="2" r="X132"/>
  <c i="2" r="J132"/>
  <c i="2" r="X131"/>
  <c i="2" r="J131"/>
  <c i="2" r="X130"/>
  <c i="2" r="J130"/>
  <c i="2" r="X129"/>
  <c i="2" r="J129"/>
  <c i="2" r="X128"/>
  <c i="2" r="J128"/>
  <c i="2" r="X127"/>
  <c i="2" r="J127"/>
  <c i="2" r="X126"/>
  <c i="2" r="J126"/>
  <c i="2" r="X125"/>
  <c i="2" r="J125"/>
  <c i="2" r="X124"/>
  <c i="2" r="J124"/>
  <c i="2" r="X123"/>
  <c i="2" r="J123"/>
  <c i="2" r="X122"/>
  <c i="2" r="J122"/>
  <c i="2" r="X121"/>
  <c i="2" r="J121"/>
  <c i="2" r="X120"/>
  <c i="2" r="J120"/>
  <c i="2" r="X119"/>
  <c i="2" r="J119"/>
  <c i="2" r="X118"/>
  <c i="2" r="J118"/>
  <c i="2" r="X117"/>
  <c i="2" r="J117"/>
  <c i="2" r="X116"/>
  <c i="2" r="J116"/>
  <c i="2" r="X115"/>
  <c i="2" r="J115"/>
  <c i="2" r="X114"/>
  <c i="2" r="J114"/>
  <c i="2" r="X113"/>
  <c i="2" r="J113"/>
  <c i="2" r="X112"/>
  <c i="2" r="J112"/>
  <c i="2" r="X111"/>
  <c i="2" r="J111"/>
  <c i="2" r="X110"/>
  <c i="2" r="J110"/>
  <c i="2" r="X109"/>
  <c i="2" r="J109"/>
  <c i="2" r="X108"/>
  <c i="2" r="J108"/>
  <c i="2" r="X107"/>
  <c i="2" r="J107"/>
  <c i="2" r="X106"/>
  <c i="2" r="J106"/>
  <c i="2" r="X105"/>
  <c i="2" r="J105"/>
  <c i="2" r="X104"/>
  <c i="2" r="J104"/>
  <c i="2" r="X103"/>
  <c i="2" r="J103"/>
  <c i="2" r="X102"/>
  <c i="2" r="J102"/>
  <c i="2" r="X101"/>
  <c i="2" r="J101"/>
  <c i="2" r="X100"/>
  <c i="2" r="J100"/>
  <c i="2" r="X99"/>
  <c i="2" r="J99"/>
  <c i="2" r="X98"/>
  <c i="2" r="J98"/>
  <c i="2" r="X97"/>
  <c i="2" r="J97"/>
  <c i="2" r="X96"/>
  <c i="2" r="J96"/>
  <c i="2" r="X95"/>
  <c i="2" r="J95"/>
  <c i="2" r="X94"/>
  <c i="2" r="J94"/>
  <c i="2" r="X93"/>
  <c i="2" r="J93"/>
  <c i="2" r="X92"/>
  <c i="2" r="J92"/>
  <c i="2" r="X91"/>
  <c i="2" r="J91"/>
  <c i="2" r="X90"/>
  <c i="2" r="J90"/>
  <c i="2" r="X89"/>
  <c i="2" r="J89"/>
  <c i="2" r="X88"/>
  <c i="2" r="J88"/>
  <c i="2" r="X87"/>
  <c i="2" r="J87"/>
  <c i="2" r="X86"/>
  <c i="2" r="J86"/>
  <c i="2" r="X85"/>
  <c i="2" r="J85"/>
  <c i="2" r="X84"/>
  <c i="2" r="J84"/>
  <c i="2" r="X83"/>
  <c i="2" r="J83"/>
  <c i="2" r="X82"/>
  <c i="2" r="J82"/>
  <c i="2" r="X81"/>
  <c i="2" r="J81"/>
  <c i="2" r="X80"/>
  <c i="2" r="J80"/>
  <c i="2" r="X79"/>
  <c i="2" r="J79"/>
  <c i="2" r="X78"/>
  <c i="2" r="J78"/>
  <c i="2" r="X77"/>
  <c i="2" r="J77"/>
  <c i="2" r="X76"/>
  <c i="2" r="J76"/>
  <c i="2" r="X75"/>
  <c i="2" r="J75"/>
  <c i="2" r="X74"/>
  <c i="2" r="J74"/>
  <c i="2" r="X73"/>
  <c i="2" r="J73"/>
  <c i="2" r="X72"/>
  <c i="2" r="J72"/>
  <c i="2" r="X71"/>
  <c i="2" r="J71"/>
  <c i="2" r="X70"/>
  <c i="2" r="J70"/>
  <c i="2" r="X69"/>
  <c i="2" r="J69"/>
  <c i="2" r="X68"/>
  <c i="2" r="J68"/>
  <c i="2" r="X67"/>
  <c i="2" r="J67"/>
  <c i="2" r="X66"/>
  <c i="2" r="J66"/>
  <c i="2" r="X65"/>
  <c i="2" r="J65"/>
  <c i="2" r="X64"/>
  <c i="2" r="J64"/>
  <c i="2" r="X63"/>
  <c i="2" r="J63"/>
  <c i="2" r="X62"/>
  <c i="2" r="J62"/>
  <c i="2" r="X61"/>
  <c i="2" r="J61"/>
  <c i="2" r="X60"/>
  <c i="2" r="J60"/>
  <c i="2" r="X59"/>
  <c i="2" r="J59"/>
  <c i="2" r="X58"/>
  <c i="2" r="J58"/>
  <c i="2" r="X57"/>
  <c i="2" r="J57"/>
  <c i="2" r="X56"/>
  <c i="2" r="J56"/>
  <c i="2" r="X55"/>
  <c i="2" r="J55"/>
  <c i="2" r="X54"/>
  <c i="2" r="J54"/>
  <c i="2" r="X53"/>
  <c i="2" r="J53"/>
  <c i="2" r="X52"/>
  <c i="2" r="J52"/>
  <c i="2" r="X51"/>
  <c i="2" r="J51"/>
  <c i="2" r="X50"/>
  <c i="2" r="J50"/>
  <c i="2" r="X49"/>
  <c i="2" r="J49"/>
  <c i="2" r="X48"/>
  <c i="2" r="J48"/>
  <c i="2" r="X47"/>
  <c i="2" r="J47"/>
  <c i="2" r="X46"/>
  <c i="2" r="J46"/>
  <c i="2" r="X45"/>
  <c i="2" r="J45"/>
  <c i="2" r="X44"/>
  <c i="2" r="J44"/>
  <c i="2" r="X43"/>
  <c i="2" r="J43"/>
  <c i="2" r="X42"/>
  <c i="2" r="J42"/>
  <c i="2" r="X41"/>
  <c i="2" r="J41"/>
  <c i="2" r="X40"/>
  <c i="2" r="J40"/>
  <c i="2" r="X39"/>
  <c i="2" r="J39"/>
  <c i="2" r="X38"/>
  <c i="2" r="J38"/>
  <c i="2" r="X37"/>
  <c i="2" r="J37"/>
  <c i="2" r="X36"/>
  <c i="2" r="J36"/>
  <c i="2" r="X35"/>
  <c i="2" r="J35"/>
  <c i="2" r="X34"/>
  <c i="2" r="J34"/>
  <c i="2" r="X33"/>
  <c i="2" r="J33"/>
  <c i="2" r="X32"/>
  <c i="2" r="J32"/>
  <c i="2" r="X31"/>
  <c i="2" r="J31"/>
  <c i="2" r="X30"/>
  <c i="2" r="J30"/>
  <c i="2" r="X29"/>
  <c i="2" r="J29"/>
  <c i="2" r="X28"/>
  <c i="2" r="J28"/>
  <c i="2" r="X27"/>
  <c i="2" r="J27"/>
  <c i="2" r="X26"/>
  <c i="2" r="J26"/>
  <c i="2" r="X25"/>
  <c i="2" r="J25"/>
  <c i="2" r="X24"/>
  <c i="2" r="J24"/>
  <c i="2" r="X23"/>
  <c i="2" r="J23"/>
  <c i="2" r="X22"/>
  <c i="2" r="J22"/>
  <c i="2" r="X21"/>
  <c i="2" r="J21"/>
  <c i="2" r="X20"/>
  <c i="2" r="J20"/>
  <c i="2" r="X19"/>
  <c i="2" r="J19"/>
  <c i="2" r="X18"/>
  <c i="2" r="J18"/>
  <c i="2" r="X17"/>
  <c i="2" r="J17"/>
  <c i="2" r="X16"/>
  <c i="2" r="J16"/>
  <c i="2" r="X15"/>
  <c i="2" r="J15"/>
  <c i="2" r="X14"/>
  <c i="2" r="X13"/>
  <c i="2" r="J13"/>
  <c i="2" r="X12"/>
  <c i="2" r="J12"/>
  <c i="2" r="X11"/>
  <c i="2" r="J11"/>
  <c i="2" r="X10"/>
  <c i="2" r="J10"/>
  <c i="2" r="X9"/>
  <c i="2" r="J9"/>
  <c i="2" r="X8"/>
  <c i="2" r="J8"/>
  <c i="2" r="X7"/>
  <c i="2" r="J7"/>
  <c i="2" r="X6"/>
  <c i="2" r="J6"/>
  <c i="2" r="X5"/>
  <c i="2" r="J5"/>
  <c i="2" r="X4"/>
  <c i="2" r="J4"/>
  <c i="2" r="X3"/>
  <c i="2" r="J3"/>
  <c i="2" r="X2"/>
  <c i="2" r="J2"/>
  <c i="1" r="I48"/>
  <c i="1" r="M28"/>
  <c i="1" r="K28"/>
  <c i="1" r="I28"/>
  <c i="1" r="Y29" s="1"/>
  <c i="1" r="G28"/>
  <c i="1" r="X29" s="1"/>
  <c i="1" r="E28"/>
  <c i="1" r="C28"/>
  <c i="1" l="1" r="I52"/>
  <c i="1" r="I31"/>
  <c i="1" r="I44"/>
  <c i="1" r="I35"/>
  <c i="1" r="G29"/>
  <c i="1" r="G33"/>
  <c i="1" r="G37"/>
  <c i="1" r="G46"/>
  <c i="1" r="G50"/>
  <c i="1" r="G54"/>
  <c i="1" r="T32"/>
  <c i="1" r="I29"/>
  <c i="1" r="I33"/>
  <c i="1" r="I37"/>
  <c i="1" r="I46"/>
  <c i="1" r="I50"/>
  <c i="1" r="I54"/>
  <c i="1" r="G31"/>
  <c i="1" r="G35"/>
  <c i="1" r="G44"/>
  <c i="1" r="G48"/>
  <c i="1" r="G52"/>
  <c i="1" r="S32"/>
  <c i="1" r="V29"/>
  <c i="1" r="C54"/>
  <c i="1" r="C52"/>
  <c i="1" r="C50"/>
  <c i="1" r="C48"/>
  <c i="1" r="C46"/>
  <c i="1" r="C44"/>
  <c i="1" r="C37"/>
  <c i="1" r="C35"/>
  <c i="1" r="C33"/>
  <c i="1" r="C31"/>
  <c i="1" r="C29"/>
  <c i="1" r="Z29"/>
  <c i="1" r="K54"/>
  <c i="1" r="K52"/>
  <c i="1" r="K50"/>
  <c i="1" r="K48"/>
  <c i="1" r="K46"/>
  <c i="1" r="K44"/>
  <c i="1" r="K37"/>
  <c i="1" r="K35"/>
  <c i="1" r="K33"/>
  <c i="1" r="K31"/>
  <c i="1" r="K29"/>
  <c i="1" r="C30"/>
  <c i="1" r="K32"/>
  <c i="1" r="C34"/>
  <c i="1" r="W29"/>
  <c i="1" r="E54"/>
  <c i="1" r="E52"/>
  <c i="1" r="E50"/>
  <c i="1" r="E48"/>
  <c i="1" r="E46"/>
  <c i="1" r="E44"/>
  <c i="1" r="E37"/>
  <c i="1" r="E35"/>
  <c i="1" r="E33"/>
  <c i="1" r="E31"/>
  <c i="1" r="E29"/>
  <c i="1" r="E55"/>
  <c i="1" r="E53"/>
  <c i="1" r="E51"/>
  <c i="1" r="E49"/>
  <c i="1" r="E47"/>
  <c i="1" r="E45"/>
  <c i="1" r="E43"/>
  <c i="1" r="E36"/>
  <c i="1" r="W30" s="1"/>
  <c i="1" r="AA29"/>
  <c i="1" r="M54"/>
  <c i="1" r="M52"/>
  <c i="1" r="M50"/>
  <c i="1" r="M48"/>
  <c i="1" r="M46"/>
  <c i="1" r="M44"/>
  <c i="1" r="M37"/>
  <c i="1" r="M35"/>
  <c i="1" r="M33"/>
  <c i="1" r="M31"/>
  <c i="1" r="M29"/>
  <c i="1" r="M55"/>
  <c i="1" r="M53"/>
  <c i="1" r="M51"/>
  <c i="1" r="M49"/>
  <c i="1" r="M47"/>
  <c i="1" r="M45"/>
  <c i="1" r="M43"/>
  <c i="1" r="M36"/>
  <c i="1" r="AA30" s="1"/>
  <c i="1" r="E30"/>
  <c i="1" r="W31" s="1"/>
  <c i="1" r="M32"/>
  <c i="1" r="AA32" s="1"/>
  <c i="1" r="E34"/>
  <c i="1" r="K30"/>
  <c i="1" r="Z31" s="1"/>
  <c i="1" r="C32"/>
  <c i="1" r="K34"/>
  <c i="1" r="C36"/>
  <c i="1" r="V30" s="1"/>
  <c i="1" r="C43"/>
  <c i="1" r="C45"/>
  <c i="1" r="C47"/>
  <c i="1" r="C49"/>
  <c i="1" r="C51"/>
  <c i="1" r="C53"/>
  <c i="1" r="C55"/>
  <c i="1" r="M30"/>
  <c i="1" r="AA31" s="1"/>
  <c i="1" r="E32"/>
  <c i="1" r="M34"/>
  <c i="1" r="K36"/>
  <c i="1" r="Z30" s="1"/>
  <c i="1" r="K43"/>
  <c i="1" r="K45"/>
  <c i="1" r="K47"/>
  <c i="1" r="K49"/>
  <c i="1" r="K51"/>
  <c i="1" r="K53"/>
  <c i="1" r="K55"/>
  <c i="1" r="G30"/>
  <c i="1" r="X31" s="1"/>
  <c i="1" r="G32"/>
  <c i="1" r="G34"/>
  <c i="1" r="G36"/>
  <c i="1" r="X30" s="1"/>
  <c i="1" r="G43"/>
  <c i="1" r="G45"/>
  <c i="1" r="G47"/>
  <c i="1" r="G49"/>
  <c i="1" r="G51"/>
  <c i="1" r="G53"/>
  <c i="1" r="G55"/>
  <c i="1" r="U32"/>
  <c i="1" r="I30"/>
  <c i="1" r="Y31" s="1"/>
  <c i="1" r="I32"/>
  <c i="1" r="I34"/>
  <c i="1" r="I36"/>
  <c i="1" r="Y30" s="1"/>
  <c i="1" r="I43"/>
  <c i="1" r="I45"/>
  <c i="1" r="I47"/>
  <c i="1" r="I49"/>
  <c i="1" r="I51"/>
  <c i="1" r="I53"/>
  <c i="1" r="I55"/>
  <c i="1" l="1" r="W32"/>
  <c i="1" r="V32"/>
  <c i="1" r="Y32"/>
  <c i="1" r="X32"/>
  <c i="1" r="Z32"/>
  <c i="1" r="K38"/>
  <c i="1" r="C56"/>
  <c i="1" r="I38"/>
  <c i="1" r="C38"/>
  <c i="1" r="E38"/>
  <c i="1" r="G38"/>
  <c i="1" r="I56"/>
  <c i="1" r="K56"/>
  <c i="1" r="G56"/>
  <c i="1" r="V31"/>
</calcChain>
</file>

<file path=xl/sharedStrings.xml><?xml version="1.0" encoding="utf-8"?>
<sst xmlns="http://schemas.openxmlformats.org/spreadsheetml/2006/main" count="83" uniqueCount="69">
  <si>
    <t>Tonnage of Mixed Feeds</t>
  </si>
  <si>
    <t>Complete &amp; Supplements</t>
  </si>
  <si>
    <t>Beef Feed</t>
  </si>
  <si>
    <t>Dairy Feed</t>
  </si>
  <si>
    <t>Horse Feed</t>
  </si>
  <si>
    <t>Poultry Feed</t>
  </si>
  <si>
    <t>Sheep Feed</t>
  </si>
  <si>
    <t>Swine Feed</t>
  </si>
  <si>
    <t>Other Feed Products</t>
  </si>
  <si>
    <t>Feed Ingredients</t>
  </si>
  <si>
    <t>Alfalfa Products</t>
  </si>
  <si>
    <t>Animal Products</t>
  </si>
  <si>
    <t>Brewers &amp; Distillers Prod.</t>
  </si>
  <si>
    <t>Corn Products</t>
  </si>
  <si>
    <t>Animal &amp; Veg. Fats &amp; Oils</t>
  </si>
  <si>
    <t>Milk Products</t>
  </si>
  <si>
    <t>Molasses Products</t>
  </si>
  <si>
    <t>Soybean Products</t>
  </si>
  <si>
    <t>Wheat &amp; Rye Products</t>
  </si>
  <si>
    <t>Mineral Ingredients</t>
  </si>
  <si>
    <t>Other Feed Ingredients</t>
  </si>
  <si>
    <t>Vitamins</t>
  </si>
  <si>
    <t>Ethanol Distillers Grain</t>
  </si>
  <si>
    <t>NA</t>
  </si>
  <si>
    <t>Pet Food (over 10 lbs.)</t>
  </si>
  <si>
    <t xml:space="preserve"> 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</si>
  <si>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</si>
  <si>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</si>
  <si>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</si>
  <si>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</si>
  <si>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</si>
  <si>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</si>
  <si>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</si>
  <si>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</si>
  <si>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CalendarYear</t>
  </si>
  <si>
    <t>BeefFeed</t>
  </si>
  <si>
    <t>DairyFeed</t>
  </si>
  <si>
    <t>HorseFeed</t>
  </si>
  <si>
    <t>PoultryFeed</t>
  </si>
  <si>
    <t>SheepFeed</t>
  </si>
  <si>
    <t>SwineFeed</t>
  </si>
  <si>
    <t>OtherFeedProducts</t>
  </si>
  <si>
    <t>TotalFormulaFeed</t>
  </si>
  <si>
    <t>AlfalfaProducts</t>
  </si>
  <si>
    <t>AnimalProducts</t>
  </si>
  <si>
    <t>CornProducts</t>
  </si>
  <si>
    <t>MilkProducts</t>
  </si>
  <si>
    <t>MolassesProducts</t>
  </si>
  <si>
    <t>SoybeanProducts</t>
  </si>
  <si>
    <t>MineralIngredients</t>
  </si>
  <si>
    <t>OtherFeedIngredients</t>
  </si>
  <si>
    <t>EthanolDistillersGrain</t>
  </si>
  <si>
    <t>TotalIngredientTonnage</t>
  </si>
  <si>
    <t>PetFoodOver10lbs</t>
  </si>
  <si>
    <t>BrewersDistillersProd</t>
  </si>
  <si>
    <t>AnimalVegFatsOils</t>
  </si>
  <si>
    <t>WheatRyeProducts</t>
  </si>
  <si>
    <t>Animal Mixed Feed Tonnage in Iowa</t>
  </si>
  <si>
    <t>Total Formula Feed</t>
  </si>
  <si>
    <t>Total Ingredient Tonnage</t>
  </si>
  <si>
    <t>CY 2011</t>
  </si>
  <si>
    <t>CY 2012</t>
  </si>
  <si>
    <t>CY 2013</t>
  </si>
  <si>
    <t>CY 2014</t>
  </si>
  <si>
    <t>CY 2015</t>
  </si>
  <si>
    <t>CY 2016</t>
  </si>
  <si>
    <t>beef and dairy feed</t>
  </si>
  <si>
    <t>swine feed</t>
  </si>
  <si>
    <t>All Other feed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</si>
</sst>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\ ;\(#,##0\)"/>
    <numFmt numFmtId="165" formatCode="#,##0;"/>
    <numFmt numFmtId="166" formatCode="* #,##0;\(&quot;$&quot;#,##0\)"/>
    <numFmt numFmtId="168" formatCode="_(* #,##0_);_(* \(#,##0\);_(* &quot;-&quot;??_);_(@_)"/>
  </numFmts>
  <fonts count="9" x14ac:knownFonts="1">
    <font>
      <sz val="9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ashDot">
        <color theme="0" tint="-0.249977111117893"/>
      </bottom>
      <diagonal/>
    </border>
  </borders>
  <cellStyleXfs count="2">
    <xf borderId="0" fillId="0" fontId="0" numFmtId="0"/>
    <xf applyAlignment="0" applyBorder="0" applyFill="0" applyFont="0" applyProtection="0" borderId="0" fillId="0" fontId="2" numFmtId="43"/>
  </cellStyleXfs>
  <cellXfs count="68">
    <xf borderId="0" fillId="0" fontId="0" numFmtId="0" xfId="0"/>
    <xf applyFont="1" borderId="0" fillId="0" fontId="2" numFmtId="0" xfId="0"/>
    <xf applyFont="1" applyNumberFormat="1" borderId="0" fillId="0" fontId="2" numFmtId="3" xfId="0"/>
    <xf applyFont="1" borderId="0" fillId="0" fontId="3" numFmtId="0" xfId="0"/>
    <xf applyAlignment="1" applyFont="1" applyNumberFormat="1" borderId="0" fillId="0" fontId="2" numFmtId="1" xfId="0">
      <alignment horizontal="center"/>
    </xf>
    <xf applyBorder="1" applyFill="1" applyFont="1" applyNumberFormat="1" borderId="0" fillId="0" fontId="2" numFmtId="164" xfId="0"/>
    <xf applyFont="1" borderId="0" fillId="0" fontId="6" numFmtId="0" xfId="0"/>
    <xf applyBorder="1" applyFont="1" borderId="0" fillId="0" fontId="2" numFmtId="0" xfId="0"/>
    <xf applyBorder="1" applyFont="1" applyNumberFormat="1" borderId="0" fillId="0" fontId="2" numFmtId="3" xfId="0"/>
    <xf applyBorder="1" borderId="0" fillId="0" fontId="0" numFmtId="0" xfId="0"/>
    <xf applyAlignment="1" applyBorder="1" applyFont="1" borderId="0" fillId="0" fontId="2" numFmtId="0" xfId="0"/>
    <xf applyAlignment="1" applyFont="1" borderId="0" fillId="0" fontId="3" numFmtId="0" xfId="0">
      <alignment horizontal="center"/>
    </xf>
    <xf applyFont="1" borderId="0" fillId="0" fontId="7" numFmtId="0" xfId="0"/>
    <xf applyAlignment="1" applyFont="1" borderId="0" fillId="0" fontId="7" numFmtId="0" xfId="0">
      <alignment wrapText="1"/>
    </xf>
    <xf applyAlignment="1" applyBorder="1" applyFont="1" applyNumberFormat="1" borderId="0" fillId="0" fontId="7" numFmtId="1" xfId="0">
      <alignment horizontal="left" vertical="top" wrapText="1"/>
    </xf>
    <xf applyAlignment="1" applyBorder="1" applyFont="1" applyNumberFormat="1" borderId="0" fillId="0" fontId="2" numFmtId="3" xfId="0"/>
    <xf applyAlignment="1" applyBorder="1" applyFont="1" applyNumberFormat="1" borderId="0" fillId="0" fontId="2" numFmtId="3" xfId="0">
      <alignment horizontal="left"/>
    </xf>
    <xf applyAlignment="1" applyBorder="1" applyFill="1" applyFont="1" applyNumberFormat="1" borderId="0" fillId="0" fontId="2" numFmtId="3" xfId="0">
      <alignment horizontal="left"/>
    </xf>
    <xf applyAlignment="1" applyBorder="1" borderId="0" fillId="0" fontId="0" numFmtId="0" xfId="0">
      <alignment horizontal="left"/>
    </xf>
    <xf applyAlignment="1" applyBorder="1" borderId="0" fillId="0" fontId="0" numFmtId="0" xfId="0"/>
    <xf applyAlignment="1" applyBorder="1" applyFont="1" borderId="0" fillId="0" fontId="0" numFmtId="0" xfId="0"/>
    <xf applyAlignment="1" applyBorder="1" applyNumberFormat="1" borderId="0" fillId="0" fontId="0" numFmtId="3" xfId="0"/>
    <xf applyAlignment="1" applyBorder="1" applyFill="1" applyFont="1" applyNumberFormat="1" borderId="0" fillId="0" fontId="0" numFmtId="3" xfId="0">
      <alignment horizontal="left"/>
    </xf>
    <xf applyAlignment="1" applyBorder="1" applyFill="1" applyFont="1" applyNumberFormat="1" applyProtection="1" borderId="0" fillId="0" fontId="2" numFmtId="3" xfId="0">
      <alignment horizontal="left"/>
      <protection locked="0"/>
    </xf>
    <xf applyAlignment="1" applyBorder="1" applyFont="1" applyNumberFormat="1" borderId="0" fillId="0" fontId="0" numFmtId="1" xfId="0">
      <alignment horizontal="left"/>
    </xf>
    <xf applyAlignment="1" applyBorder="1" applyFont="1" applyNumberFormat="1" borderId="0" fillId="0" fontId="0" numFmtId="3" xfId="0">
      <alignment horizontal="left"/>
    </xf>
    <xf applyAlignment="1" applyBorder="1" applyFont="1" applyNumberFormat="1" applyProtection="1" borderId="0" fillId="0" fontId="1" numFmtId="1" xfId="0">
      <alignment horizontal="center"/>
      <protection hidden="1"/>
    </xf>
    <xf applyAlignment="1" applyBorder="1" applyFont="1" applyProtection="1" borderId="1" fillId="0" fontId="2" numFmtId="0" xfId="0">
      <alignment horizontal="center"/>
      <protection hidden="1"/>
    </xf>
    <xf applyAlignment="1" applyBorder="1" applyFont="1" applyProtection="1" borderId="0" fillId="0" fontId="2" numFmtId="0" xfId="0">
      <alignment horizontal="center"/>
      <protection hidden="1"/>
    </xf>
    <xf applyFont="1" applyProtection="1" borderId="0" fillId="0" fontId="2" numFmtId="0" xfId="0">
      <protection hidden="1"/>
    </xf>
    <xf applyAlignment="1" applyBorder="1" applyFont="1" applyNumberFormat="1" applyProtection="1" borderId="0" fillId="0" fontId="5" numFmtId="1" xfId="0">
      <alignment horizontal="right"/>
      <protection hidden="1"/>
    </xf>
    <xf applyBorder="1" applyFont="1" applyNumberFormat="1" applyProtection="1" borderId="0" fillId="0" fontId="2" numFmtId="1" xfId="0">
      <protection hidden="1"/>
    </xf>
    <xf applyAlignment="1" applyBorder="1" applyFill="1" applyFont="1" applyNumberFormat="1" applyProtection="1" borderId="0" fillId="0" fontId="2" numFmtId="1" xfId="0">
      <protection hidden="1"/>
    </xf>
    <xf applyBorder="1" applyProtection="1" borderId="0" fillId="0" fontId="0" numFmtId="0" xfId="0">
      <protection hidden="1"/>
    </xf>
    <xf applyFont="1" applyNumberFormat="1" applyProtection="1" borderId="0" fillId="0" fontId="2" numFmtId="3" xfId="0">
      <protection hidden="1"/>
    </xf>
    <xf applyNumberFormat="1" applyProtection="1" borderId="0" fillId="0" fontId="0" numFmtId="4" xfId="0">
      <protection hidden="1"/>
    </xf>
    <xf applyBorder="1" applyFont="1" applyNumberFormat="1" applyProtection="1" borderId="0" fillId="0" fontId="2" numFmtId="3" xfId="0">
      <protection hidden="1"/>
    </xf>
    <xf applyFont="1" applyNumberFormat="1" applyProtection="1" borderId="0" fillId="0" fontId="2" numFmtId="1" xfId="0">
      <protection hidden="1"/>
    </xf>
    <xf applyAlignment="1" applyBorder="1" applyFill="1" applyFont="1" applyNumberFormat="1" applyProtection="1" borderId="4" fillId="0" fontId="2" numFmtId="1" xfId="0">
      <protection hidden="1"/>
    </xf>
    <xf applyBorder="1" applyFont="1" applyNumberFormat="1" applyProtection="1" borderId="4" fillId="0" fontId="2" numFmtId="3" xfId="0">
      <protection hidden="1"/>
    </xf>
    <xf applyBorder="1" applyFont="1" applyProtection="1" borderId="4" fillId="0" fontId="2" numFmtId="0" xfId="0">
      <protection hidden="1"/>
    </xf>
    <xf applyAlignment="1" applyBorder="1" applyFill="1" applyFont="1" applyNumberFormat="1" applyProtection="1" borderId="0" fillId="0" fontId="0" numFmtId="1" xfId="0">
      <protection hidden="1"/>
    </xf>
    <xf applyBorder="1" applyFont="1" applyProtection="1" borderId="0" fillId="0" fontId="2" numFmtId="0" xfId="0">
      <protection hidden="1"/>
    </xf>
    <xf applyBorder="1" applyFont="1" applyNumberFormat="1" applyProtection="1" borderId="3" fillId="0" fontId="2" numFmtId="3" xfId="0">
      <protection hidden="1"/>
    </xf>
    <xf applyBorder="1" applyFill="1" applyFont="1" applyNumberFormat="1" applyProtection="1" borderId="0" fillId="0" fontId="2" numFmtId="165" xfId="0">
      <protection hidden="1"/>
    </xf>
    <xf applyAlignment="1" applyBorder="1" applyFont="1" applyNumberFormat="1" applyProtection="1" borderId="4" fillId="0" fontId="2" numFmtId="1" xfId="0">
      <protection hidden="1"/>
    </xf>
    <xf applyAlignment="1" applyBorder="1" applyFont="1" applyProtection="1" borderId="0" fillId="0" fontId="2" numFmtId="0" xfId="0">
      <protection hidden="1"/>
    </xf>
    <xf applyAlignment="1" applyBorder="1" applyFont="1" applyNumberFormat="1" applyProtection="1" borderId="0" fillId="0" fontId="2" numFmtId="1" xfId="0">
      <alignment horizontal="left"/>
      <protection hidden="1"/>
    </xf>
    <xf applyAlignment="1" applyBorder="1" applyFill="1" applyFont="1" applyNumberFormat="1" applyProtection="1" borderId="0" fillId="0" fontId="2" numFmtId="1" xfId="0">
      <alignment horizontal="left"/>
      <protection hidden="1"/>
    </xf>
    <xf applyBorder="1" applyFill="1" applyFont="1" applyProtection="1" borderId="0" fillId="0" fontId="2" numFmtId="0" xfId="0">
      <protection hidden="1"/>
    </xf>
    <xf applyBorder="1" applyFont="1" applyNumberFormat="1" applyProtection="1" borderId="0" fillId="0" fontId="2" numFmtId="166" xfId="0">
      <protection hidden="1"/>
    </xf>
    <xf applyAlignment="1" applyBorder="1" applyFill="1" applyFont="1" borderId="0" fillId="0" fontId="0" numFmtId="0" xfId="0"/>
    <xf applyFont="1" borderId="0" fillId="0" fontId="8" numFmtId="0" xfId="0"/>
    <xf applyFont="1" applyProtection="1" borderId="0" fillId="0" fontId="0" numFmtId="0" xfId="0">
      <protection hidden="1"/>
    </xf>
    <xf applyAlignment="1" applyFont="1" borderId="0" fillId="0" fontId="3" numFmtId="0" xfId="0">
      <alignment horizontal="left"/>
    </xf>
    <xf applyFont="1" borderId="0" fillId="0" fontId="4" numFmtId="0" xfId="0"/>
    <xf applyFont="1" applyProtection="1" borderId="0" fillId="0" fontId="4" numFmtId="0" xfId="0">
      <protection hidden="1"/>
    </xf>
    <xf applyAlignment="1" applyBorder="1" applyFont="1" applyNumberFormat="1" applyProtection="1" borderId="0" fillId="0" fontId="4" numFmtId="3" xfId="0">
      <alignment horizontal="left"/>
      <protection hidden="1"/>
    </xf>
    <xf applyBorder="1" applyFont="1" applyNumberFormat="1" applyProtection="1" borderId="0" fillId="0" fontId="4" numFmtId="3" xfId="0">
      <protection hidden="1"/>
    </xf>
    <xf applyAlignment="1" applyBorder="1" applyFill="1" applyFont="1" applyNumberFormat="1" applyProtection="1" borderId="0" fillId="0" fontId="4" numFmtId="1" xfId="0">
      <protection hidden="1"/>
    </xf>
    <xf applyAlignment="1" applyBorder="1" applyFill="1" applyFont="1" applyNumberFormat="1" applyProtection="1" borderId="2" fillId="0" fontId="4" numFmtId="1" xfId="0">
      <protection hidden="1"/>
    </xf>
    <xf applyAlignment="1" applyBorder="1" applyFont="1" applyNumberFormat="1" applyProtection="1" borderId="0" fillId="0" fontId="4" numFmtId="3" xfId="0">
      <alignment horizontal="center"/>
      <protection hidden="1"/>
    </xf>
    <xf applyFont="1" applyNumberFormat="1" applyProtection="1" borderId="0" fillId="0" fontId="4" numFmtId="3" xfId="0">
      <protection hidden="1"/>
    </xf>
    <xf applyBorder="1" applyFont="1" applyProtection="1" borderId="0" fillId="0" fontId="4" numFmtId="0" xfId="0">
      <protection hidden="1"/>
    </xf>
    <xf applyAlignment="1" applyBorder="1" applyFont="1" applyNumberFormat="1" applyProtection="1" borderId="0" fillId="0" fontId="4" numFmtId="168" xfId="1">
      <alignment horizontal="center"/>
      <protection hidden="1"/>
    </xf>
    <xf applyBorder="1" applyFont="1" borderId="0" fillId="0" fontId="3" numFmtId="0" xfId="0"/>
    <xf applyAlignment="1" applyBorder="1" applyFont="1" applyNumberFormat="1" borderId="0" fillId="0" fontId="2" numFmtId="1" xfId="0">
      <alignment horizontal="center"/>
    </xf>
    <xf applyFont="1" applyNumberFormat="1" borderId="0" fillId="0" fontId="4" numFmtId="1" xfId="0"/>
  </cellXfs>
  <cellStyles count="2">
    <cellStyle builtinId="3" name="Comma" xfId="1"/>
    <cellStyle builtinId="0" name="Normal" xfId="0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charts/_rels/chart1.xml.rels><?xml version="1.0" encoding="UTF-8" standalone="yes"?><Relationships xmlns="http://schemas.openxmlformats.org/package/2006/relationships"><Relationship Id="rId1" Target="style1.xml" Type="http://schemas.microsoft.com/office/2011/relationships/chartStyle"/><Relationship Id="rId2" Target="colors1.xml" Type="http://schemas.microsoft.com/office/2011/relationships/chartColorStyle"/><Relationship Id="rId3" Target="../drawings/drawing2.xml" Type="http://schemas.openxmlformats.org/officeDocument/2006/relationships/chartUserShapes"/></Relationships>
</file>

<file path=xl/charts/chart1.xml><?xml version="1.0" encoding="utf-8"?>
<c:chartSpace xmlns:a="http://schemas.openxmlformats.org/drawingml/2006/main" xmlns:c="http://schemas.openxmlformats.org/drawingml/2006/chart" xmlns:c16r2="http://schemas.microsoft.com/office/drawing/2015/06/chart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1"/>
          <c:order val="0"/>
          <c:tx>
            <c:strRef>
              <c:f>Factbook!$R$30</c:f>
              <c:strCache>
                <c:ptCount val="1"/>
                <c:pt idx="0">
                  <c:v>swine feed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numRef>
              <c:f>Factbook!$S$29:$AA$29</c:f>
              <c:numCache>
                <c:formatCode>0</c:formatCode>
                <c:ptCount val="9"/>
                <c:pt idx="0">
                  <c:v>2007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Factbook!$S$30:$AA$30</c:f>
              <c:numCache>
                <c:formatCode>#,##0</c:formatCode>
                <c:ptCount val="9"/>
                <c:pt idx="0">
                  <c:v>1281855</c:v>
                </c:pt>
                <c:pt idx="1">
                  <c:v>1281005</c:v>
                </c:pt>
                <c:pt idx="2">
                  <c:v>1255042</c:v>
                </c:pt>
                <c:pt idx="3">
                  <c:v>1524580</c:v>
                </c:pt>
                <c:pt idx="4">
                  <c:v>1519404</c:v>
                </c:pt>
                <c:pt idx="5">
                  <c:v>1395658</c:v>
                </c:pt>
                <c:pt idx="6">
                  <c:v>1434619.996</c:v>
                </c:pt>
                <c:pt idx="7">
                  <c:v>1527720.561</c:v>
                </c:pt>
                <c:pt idx="8">
                  <c:v>1396921.966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C3-4215-88C5-29A58697E975}"/>
            </c:ext>
          </c:extLst>
        </c:ser>
        <c:ser>
          <c:idx val="0"/>
          <c:order val="1"/>
          <c:tx>
            <c:strRef>
              <c:f>Factbook!$R$31</c:f>
              <c:strCache>
                <c:ptCount val="1"/>
                <c:pt idx="0">
                  <c:v>beef and dairy feed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Factbook!$S$29:$AA$29</c:f>
              <c:numCache>
                <c:formatCode>0</c:formatCode>
                <c:ptCount val="9"/>
                <c:pt idx="0">
                  <c:v>2007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Factbook!$S$31:$AA$31</c:f>
              <c:numCache>
                <c:formatCode>#,##0</c:formatCode>
                <c:ptCount val="9"/>
                <c:pt formatCode="_(* #,##0_);_(* \(#,##0\);_(* &quot;-&quot;??_);_(@_)" idx="0">
                  <c:v>626555</c:v>
                </c:pt>
                <c:pt idx="1">
                  <c:v>506589</c:v>
                </c:pt>
                <c:pt idx="2">
                  <c:v>492327</c:v>
                </c:pt>
                <c:pt idx="3">
                  <c:v>431686</c:v>
                </c:pt>
                <c:pt idx="4">
                  <c:v>592245</c:v>
                </c:pt>
                <c:pt idx="5">
                  <c:v>614874</c:v>
                </c:pt>
                <c:pt idx="6">
                  <c:v>631390.37899999996</c:v>
                </c:pt>
                <c:pt idx="7">
                  <c:v>703940.2</c:v>
                </c:pt>
                <c:pt idx="8">
                  <c:v>721505.43699999992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C3-4215-88C5-29A58697E975}"/>
            </c:ext>
          </c:extLst>
        </c:ser>
        <c:ser>
          <c:idx val="2"/>
          <c:order val="2"/>
          <c:tx>
            <c:strRef>
              <c:f>Factbook!$R$32</c:f>
              <c:strCache>
                <c:ptCount val="1"/>
                <c:pt idx="0">
                  <c:v>All Other feed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numRef>
              <c:f>Factbook!$S$29:$AA$29</c:f>
              <c:numCache>
                <c:formatCode>0</c:formatCode>
                <c:ptCount val="9"/>
                <c:pt idx="0">
                  <c:v>2007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Factbook!$S$32:$AA$32</c:f>
              <c:numCache>
                <c:formatCode>#,##0</c:formatCode>
                <c:ptCount val="9"/>
                <c:pt idx="0">
                  <c:v>568946</c:v>
                </c:pt>
                <c:pt idx="1">
                  <c:v>432845</c:v>
                </c:pt>
                <c:pt idx="2">
                  <c:v>667640</c:v>
                </c:pt>
                <c:pt idx="3">
                  <c:v>443644</c:v>
                </c:pt>
                <c:pt idx="4">
                  <c:v>333286</c:v>
                </c:pt>
                <c:pt idx="5">
                  <c:v>509249</c:v>
                </c:pt>
                <c:pt idx="6">
                  <c:v>360025.05200000003</c:v>
                </c:pt>
                <c:pt idx="7">
                  <c:v>364463.19299999997</c:v>
                </c:pt>
                <c:pt idx="8">
                  <c:v>499250.10399999999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C3-4215-88C5-29A58697E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7382128"/>
        <c:axId val="597385408"/>
      </c:areaChart>
      <c:catAx>
        <c:axId val="59738212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charset="0" panose="020B0604020202020204" pitchFamily="34" typeface="Arial"/>
                <a:ea typeface="+mn-ea"/>
                <a:cs charset="0" panose="020B0604020202020204" pitchFamily="34" typeface="Arial"/>
              </a:defRPr>
            </a:pPr>
            <a:endParaRPr lang="en-US"/>
          </a:p>
        </c:txPr>
        <c:crossAx val="597385408"/>
        <c:crosses val="autoZero"/>
        <c:auto val="1"/>
        <c:lblAlgn val="ctr"/>
        <c:lblOffset val="100"/>
        <c:noMultiLvlLbl val="0"/>
      </c:catAx>
      <c:valAx>
        <c:axId val="597385408"/>
        <c:scaling>
          <c:orientation val="minMax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charset="0" panose="020B0604020202020204" pitchFamily="34" typeface="Arial"/>
                <a:ea typeface="+mn-ea"/>
                <a:cs charset="0" panose="020B0604020202020204" pitchFamily="34" typeface="Arial"/>
              </a:defRPr>
            </a:pPr>
            <a:endParaRPr lang="en-US"/>
          </a:p>
        </c:txPr>
        <c:crossAx val="597382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algn="ctr" cap="flat" cmpd="sng" w="9525">
      <a:noFill/>
      <a:round/>
    </a:ln>
    <a:effectLst/>
  </c:spPr>
  <c:txPr>
    <a:bodyPr/>
    <a:lstStyle/>
    <a:p>
      <a:pPr>
        <a:defRPr sz="900">
          <a:latin charset="0" panose="020B0604020202020204" pitchFamily="34" typeface="Arial"/>
          <a:cs charset="0" panose="020B0604020202020204" pitchFamily="34" typeface="Arial"/>
        </a:defRPr>
      </a:pPr>
      <a:endParaRPr lang="en-US"/>
    </a:p>
  </c:txPr>
  <c:printSettings>
    <c:headerFooter/>
    <c:pageMargins b="0.75" footer="0.3" header="0.3" l="0.7" r="0.7" t="0.75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/Relationships>
</file>

<file path=xl/drawings/_rels/vmlDrawing1.v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Relationship Id="rId2" Target="../media/image2.png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140970</xdr:colOff>
      <xdr:row>23</xdr:row>
      <xdr:rowOff>0</xdr:rowOff>
    </xdr:from>
    <xdr:to>
      <xdr:col>1</xdr:col>
      <xdr:colOff>342970</xdr:colOff>
      <xdr:row>23</xdr:row>
      <xdr:rowOff>0</xdr:rowOff>
    </xdr:to>
    <xdr:sp macro="" textlink="">
      <xdr:nvSpPr>
        <xdr:cNvPr id="1033" name="Text 9"/>
        <xdr:cNvSpPr txBox="1">
          <a:spLocks noChangeArrowheads="1"/>
        </xdr:cNvSpPr>
      </xdr:nvSpPr>
      <xdr:spPr bwMode="auto">
        <a:xfrm>
          <a:off x="1188720" y="2827020"/>
          <a:ext cx="205740" cy="0"/>
        </a:xfrm>
        <a:prstGeom prst="rect">
          <a:avLst/>
        </a:prstGeom>
        <a:solidFill>
          <a:srgbClr xmlns:a14="http://schemas.microsoft.com/office/drawing/2010/main" xmlns:mc="http://schemas.openxmlformats.org/markup-compatibility/2006" a14:legacySpreadsheetColorIndex="9" mc:Ignorable="a14"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64008" rIns="64008" tIns="27432" upright="1" vertOverflow="clip" wrap="square"/>
        <a:lstStyle/>
        <a:p>
          <a:pPr algn="ctr" rtl="0">
            <a:defRPr sz="1000"/>
          </a:pPr>
          <a:r>
            <a:rPr b="0" baseline="0" i="0" lang="en-US" strike="noStrike" sz="1000" u="none">
              <a:solidFill>
                <a:srgbClr val="000000"/>
              </a:solidFill>
              <a:latin typeface="Wingdings"/>
            </a:rPr>
            <a:t>n</a:t>
          </a:r>
        </a:p>
      </xdr:txBody>
    </xdr:sp>
    <xdr:clientData/>
  </xdr:twoCellAnchor>
  <xdr:twoCellAnchor>
    <xdr:from>
      <xdr:col>0</xdr:col>
      <xdr:colOff>0</xdr:colOff>
      <xdr:row>1</xdr:row>
      <xdr:rowOff>47625</xdr:rowOff>
    </xdr:from>
    <xdr:to>
      <xdr:col>13</xdr:col>
      <xdr:colOff>104774</xdr:colOff>
      <xdr:row>24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0.10345</cdr:x>
      <cdr:y>0.84127</cdr:y>
    </cdr:from>
    <cdr:to>
      <cdr:x>0.48426</cdr:x>
      <cdr:y>0.9127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57225" y="3028950"/>
          <a:ext cx="24193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Swine Feed</a:t>
          </a:r>
        </a:p>
      </cdr:txBody>
    </cdr:sp>
  </cdr:relSizeAnchor>
  <cdr:relSizeAnchor xmlns:cdr="http://schemas.openxmlformats.org/drawingml/2006/chartDrawing">
    <cdr:from>
      <cdr:x>0.09945</cdr:x>
      <cdr:y>0.47178</cdr:y>
    </cdr:from>
    <cdr:to>
      <cdr:x>0.48026</cdr:x>
      <cdr:y>0.54321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31825" y="1698625"/>
          <a:ext cx="24193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Beef</a:t>
          </a:r>
          <a:r>
            <a:rPr lang="en-US" sz="10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and Dairy Feed</a:t>
          </a:r>
          <a:endParaRPr lang="en-US" sz="10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0.09795</cdr:x>
      <cdr:y>0.29982</cdr:y>
    </cdr:from>
    <cdr:to>
      <cdr:x>0.47876</cdr:x>
      <cdr:y>0.37125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22300" y="1079500"/>
          <a:ext cx="24193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All Other Feed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heerful and sleek 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6B7A8F"/>
      </a:accent1>
      <a:accent2>
        <a:srgbClr val="F7882F"/>
      </a:accent2>
      <a:accent3>
        <a:srgbClr val="F7C331"/>
      </a:accent3>
      <a:accent4>
        <a:srgbClr val="DCC7AA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AF192"/>
  <sheetViews>
    <sheetView showGridLines="0" tabSelected="1" workbookViewId="0" zoomScaleNormal="100">
      <selection activeCell="Q21" sqref="Q21"/>
    </sheetView>
  </sheetViews>
  <sheetFormatPr defaultRowHeight="12" x14ac:dyDescent="0.2"/>
  <cols>
    <col min="1" max="1" customWidth="true" width="3.28515625" collapsed="false"/>
    <col min="2" max="2" bestFit="true" customWidth="true" width="21.5703125" collapsed="false"/>
    <col min="3" max="3" customWidth="true" width="9.7109375" collapsed="false"/>
    <col min="4" max="4" customWidth="true" width="2.42578125" collapsed="false"/>
    <col min="5" max="5" customWidth="true" width="9.85546875" collapsed="false"/>
    <col min="6" max="6" customWidth="true" width="2.0" collapsed="false"/>
    <col min="7" max="7" customWidth="true" width="9.7109375" collapsed="false"/>
    <col min="8" max="8" customWidth="true" width="2.0" collapsed="false"/>
    <col min="9" max="9" customWidth="true" style="1" width="9.7109375" collapsed="false"/>
    <col min="10" max="10" customWidth="true" width="2.0" collapsed="false"/>
    <col min="11" max="11" customWidth="true" style="1" width="9.7109375" collapsed="false"/>
    <col min="12" max="12" customWidth="true" width="2.0" collapsed="false"/>
    <col min="13" max="13" customWidth="true" style="1" width="9.7109375" collapsed="false"/>
    <col min="14" max="14" customWidth="true" width="3.28515625" collapsed="false"/>
    <col min="15" max="15" customWidth="true" width="8.0" collapsed="false"/>
    <col min="16" max="16" customWidth="true" width="9.140625" collapsed="false"/>
    <col min="17" max="17" customWidth="true" width="10.28515625" collapsed="false"/>
    <col min="18" max="18" bestFit="true" customWidth="true" width="14.7109375" collapsed="false"/>
    <col min="19" max="20" customWidth="true" width="9.140625" collapsed="false"/>
  </cols>
  <sheetData>
    <row customFormat="1" ht="18" r="1" s="3" spans="1:31" x14ac:dyDescent="0.25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11"/>
      <c r="R1" s="6" t="s">
        <v>1</v>
      </c>
      <c r="S1"/>
      <c r="T1"/>
      <c r="U1"/>
      <c r="V1"/>
      <c r="W1"/>
      <c r="X1"/>
      <c r="Y1"/>
      <c r="Z1" s="7"/>
      <c r="AA1" s="9"/>
      <c r="AB1" s="7"/>
      <c r="AC1" s="9"/>
      <c r="AD1" s="7"/>
      <c r="AE1" s="65"/>
    </row>
    <row r="2" spans="1:31" x14ac:dyDescent="0.2">
      <c r="R2" s="1"/>
      <c r="S2" s="4"/>
      <c r="T2" s="4">
        <f>LARGE(Data!$A$2:$A$99,9)</f>
        <v>2007</v>
      </c>
      <c r="U2" s="4"/>
      <c r="V2" s="4">
        <f>LARGE(Data!$A$2:$A$99,8)</f>
        <v>2009</v>
      </c>
      <c r="W2" s="4"/>
      <c r="X2" s="4">
        <f>LARGE(Data!$A$2:$A$99,7)</f>
        <v>2010</v>
      </c>
      <c r="Y2" s="4"/>
      <c r="Z2" s="66"/>
      <c r="AA2" s="66"/>
      <c r="AB2" s="66"/>
      <c r="AC2" s="66"/>
      <c r="AD2" s="66"/>
      <c r="AE2" s="9"/>
    </row>
    <row r="3" spans="1:31" x14ac:dyDescent="0.2">
      <c r="R3" s="6"/>
      <c r="S3" s="26"/>
      <c r="T3" s="27" t="str">
        <f>CONCATENATE("CY ",T2)</f>
        <v>CY 2007</v>
      </c>
      <c r="U3" s="28"/>
      <c r="V3" s="27" t="str">
        <f ref="V3" si="0" t="shared">CONCATENATE("CY ",V2)</f>
        <v>CY 2009</v>
      </c>
      <c r="W3" s="28"/>
      <c r="X3" s="27" t="str">
        <f ref="X3" si="1" t="shared">CONCATENATE("CY ",X2)</f>
        <v>CY 2010</v>
      </c>
      <c r="Y3" s="28"/>
      <c r="Z3" s="28"/>
      <c r="AA3" s="28"/>
      <c r="AB3" s="28"/>
      <c r="AC3" s="28"/>
      <c r="AD3" s="28"/>
      <c r="AE3" s="9"/>
    </row>
    <row r="4" spans="1:31" x14ac:dyDescent="0.2">
      <c r="R4" s="1"/>
      <c r="S4" s="32" t="s">
        <v>2</v>
      </c>
      <c r="T4" s="34">
        <f>INDEX(Data!$A$2:$X$99,MATCH(T2,Data!$A$2:$A$99,0),2)</f>
        <v>401881</v>
      </c>
      <c r="U4" s="34"/>
      <c r="V4" s="34">
        <f>INDEX(Data!$A$2:$X$99,MATCH(V2,Data!$A$2:$A$99,0),2)</f>
        <v>374894</v>
      </c>
      <c r="W4" s="34"/>
      <c r="X4" s="34">
        <f>INDEX(Data!$A$2:$X$99,MATCH(X2,Data!$A$2:$A$99,0),2)</f>
        <v>350360</v>
      </c>
      <c r="Y4" s="34"/>
      <c r="Z4" s="36"/>
      <c r="AA4" s="36"/>
      <c r="AB4" s="36"/>
      <c r="AC4" s="36"/>
      <c r="AD4" s="36"/>
      <c r="AE4" s="9"/>
    </row>
    <row r="5" spans="1:31" x14ac:dyDescent="0.2">
      <c r="R5" s="1"/>
      <c r="S5" s="32" t="s">
        <v>3</v>
      </c>
      <c r="T5" s="34">
        <f>INDEX(Data!$A$2:$X$99,MATCH(T2,Data!$A$2:$A$99,0),3)</f>
        <v>224674</v>
      </c>
      <c r="U5" s="29"/>
      <c r="V5" s="34">
        <f>INDEX(Data!$A$2:$X$99,MATCH(V2,Data!$A$2:$A$99,0),3)</f>
        <v>131695</v>
      </c>
      <c r="W5" s="29"/>
      <c r="X5" s="34">
        <f>INDEX(Data!$A$2:$X$99,MATCH(X2,Data!$A$2:$A$99,0),3)</f>
        <v>141967</v>
      </c>
      <c r="Y5" s="29"/>
      <c r="Z5" s="36"/>
      <c r="AA5" s="42"/>
      <c r="AB5" s="36"/>
      <c r="AC5" s="42"/>
      <c r="AD5" s="36"/>
      <c r="AE5" s="9"/>
    </row>
    <row r="6" spans="1:31" x14ac:dyDescent="0.2">
      <c r="R6" s="1"/>
      <c r="S6" s="38" t="s">
        <v>4</v>
      </c>
      <c r="T6" s="39">
        <f>INDEX(Data!$A$2:$X$99,MATCH(T2,Data!$A$2:$A$99,0),4)</f>
        <v>33330</v>
      </c>
      <c r="U6" s="40"/>
      <c r="V6" s="39">
        <f>INDEX(Data!$A$2:$X$99,MATCH(V2,Data!$A$2:$A$99,0),4)</f>
        <v>35392</v>
      </c>
      <c r="W6" s="40"/>
      <c r="X6" s="39">
        <f>INDEX(Data!$A$2:$X$99,MATCH(X2,Data!$A$2:$A$99,0),4)</f>
        <v>27813</v>
      </c>
      <c r="Y6" s="40"/>
      <c r="Z6" s="36"/>
      <c r="AA6" s="42"/>
      <c r="AB6" s="36"/>
      <c r="AC6" s="42"/>
      <c r="AD6" s="36"/>
      <c r="AE6" s="9"/>
    </row>
    <row r="7" spans="1:31" x14ac:dyDescent="0.2">
      <c r="R7" s="1"/>
      <c r="S7" s="41" t="s">
        <v>24</v>
      </c>
      <c r="T7" s="34">
        <f>INDEX(Data!$A$2:$X$99,MATCH(T2,Data!$A$2:$A$99,0),5)</f>
        <v>119865</v>
      </c>
      <c r="U7" s="42"/>
      <c r="V7" s="34">
        <f>INDEX(Data!$A$2:$X$99,MATCH(V2,Data!$A$2:$A$99,0),5)</f>
        <v>111651</v>
      </c>
      <c r="W7" s="42"/>
      <c r="X7" s="34">
        <f>INDEX(Data!$A$2:$X$99,MATCH(X2,Data!$A$2:$A$99,0),5)</f>
        <v>143626</v>
      </c>
      <c r="Y7" s="42"/>
      <c r="Z7" s="36"/>
      <c r="AA7" s="42"/>
      <c r="AB7" s="36"/>
      <c r="AC7" s="42"/>
      <c r="AD7" s="36"/>
      <c r="AE7" s="9"/>
    </row>
    <row r="8" spans="1:31" x14ac:dyDescent="0.2">
      <c r="R8" s="1"/>
      <c r="S8" s="32" t="s">
        <v>5</v>
      </c>
      <c r="T8" s="34">
        <f>INDEX(Data!$A$2:$X$99,MATCH(T2,Data!$A$2:$A$99,0),6)</f>
        <v>336672</v>
      </c>
      <c r="U8" s="29"/>
      <c r="V8" s="34">
        <f>INDEX(Data!$A$2:$X$99,MATCH(V2,Data!$A$2:$A$99,0),6)</f>
        <v>207389</v>
      </c>
      <c r="W8" s="29"/>
      <c r="X8" s="34">
        <f>INDEX(Data!$A$2:$X$99,MATCH(X2,Data!$A$2:$A$99,0),6)</f>
        <v>289212</v>
      </c>
      <c r="Y8" s="29"/>
      <c r="Z8" s="36"/>
      <c r="AA8" s="42"/>
      <c r="AB8" s="36"/>
      <c r="AC8" s="42"/>
      <c r="AD8" s="36"/>
      <c r="AE8" s="9"/>
    </row>
    <row r="9" spans="1:31" x14ac:dyDescent="0.2">
      <c r="R9" s="1"/>
      <c r="S9" s="38" t="s">
        <v>6</v>
      </c>
      <c r="T9" s="39">
        <f>INDEX(Data!$A$2:$X$99,MATCH(T2,Data!$A$2:$A$99,0),7)</f>
        <v>20136</v>
      </c>
      <c r="U9" s="40"/>
      <c r="V9" s="39">
        <f>INDEX(Data!$A$2:$X$99,MATCH(V2,Data!$A$2:$A$99,0),7)</f>
        <v>21340</v>
      </c>
      <c r="W9" s="40"/>
      <c r="X9" s="39">
        <f>INDEX(Data!$A$2:$X$99,MATCH(X2,Data!$A$2:$A$99,0),7)</f>
        <v>123665</v>
      </c>
      <c r="Y9" s="40"/>
      <c r="Z9" s="36"/>
      <c r="AA9" s="42"/>
      <c r="AB9" s="36"/>
      <c r="AC9" s="42"/>
      <c r="AD9" s="36"/>
      <c r="AE9" s="9"/>
    </row>
    <row r="10" spans="1:31" x14ac:dyDescent="0.2">
      <c r="R10" s="1"/>
      <c r="S10" s="32" t="s">
        <v>7</v>
      </c>
      <c r="T10" s="34">
        <f>INDEX(Data!$A$2:$X$99,MATCH(T2,Data!$A$2:$A$99,0),8)</f>
        <v>1281855</v>
      </c>
      <c r="U10" s="42"/>
      <c r="V10" s="34">
        <f>INDEX(Data!$A$2:$X$99,MATCH(V2,Data!$A$2:$A$99,0),8)</f>
        <v>1281005</v>
      </c>
      <c r="W10" s="42"/>
      <c r="X10" s="34">
        <f>INDEX(Data!$A$2:$X$99,MATCH(X2,Data!$A$2:$A$99,0),8)</f>
        <v>1255042</v>
      </c>
      <c r="Y10" s="42"/>
      <c r="Z10" s="36"/>
      <c r="AA10" s="42"/>
      <c r="AB10" s="36"/>
      <c r="AC10" s="42"/>
      <c r="AD10" s="36"/>
      <c r="AE10" s="9"/>
    </row>
    <row r="11" spans="1:31" x14ac:dyDescent="0.2">
      <c r="R11" s="1"/>
      <c r="S11" s="32" t="s">
        <v>8</v>
      </c>
      <c r="T11" s="34">
        <f>INDEX(Data!$A$2:$X$99,MATCH(T2,Data!$A$2:$A$99,0),9)</f>
        <v>58943</v>
      </c>
      <c r="U11" s="29"/>
      <c r="V11" s="34">
        <f>INDEX(Data!$A$2:$X$99,MATCH(V2,Data!$A$2:$A$99,0),9)</f>
        <v>57073</v>
      </c>
      <c r="W11" s="29"/>
      <c r="X11" s="34">
        <f>INDEX(Data!$A$2:$X$99,MATCH(X2,Data!$A$2:$A$99,0),9)</f>
        <v>83324</v>
      </c>
      <c r="Y11" s="29"/>
      <c r="Z11" s="36"/>
      <c r="AA11" s="42"/>
      <c r="AB11" s="36"/>
      <c r="AC11" s="42"/>
      <c r="AD11" s="36"/>
      <c r="AE11" s="9"/>
    </row>
    <row r="12" spans="1:31" x14ac:dyDescent="0.2">
      <c r="Z12" s="9"/>
      <c r="AA12" s="9"/>
      <c r="AB12" s="9"/>
      <c r="AC12" s="9"/>
      <c r="AD12" s="9"/>
      <c r="AE12" s="9"/>
    </row>
    <row r="13" spans="1:31" x14ac:dyDescent="0.2">
      <c r="Z13" s="9"/>
      <c r="AA13" s="9"/>
      <c r="AB13" s="9"/>
      <c r="AC13" s="9"/>
      <c r="AD13" s="9"/>
      <c r="AE13" s="9"/>
    </row>
    <row r="14" spans="1:31" x14ac:dyDescent="0.2">
      <c r="Z14" s="9"/>
      <c r="AA14" s="9"/>
      <c r="AB14" s="9"/>
      <c r="AC14" s="9"/>
      <c r="AD14" s="9"/>
      <c r="AE14" s="9"/>
    </row>
    <row r="23" spans="1:28" x14ac:dyDescent="0.2"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</row>
    <row r="24" spans="1:28" x14ac:dyDescent="0.2"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</row>
    <row r="25" spans="1:28" x14ac:dyDescent="0.2"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</row>
    <row ht="15.75" r="26" spans="1:28" x14ac:dyDescent="0.25">
      <c r="A26" s="52" t="s">
        <v>0</v>
      </c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</row>
    <row r="27" spans="1:28" x14ac:dyDescent="0.2">
      <c r="A27" s="6" t="s">
        <v>1</v>
      </c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</row>
    <row customFormat="1" hidden="1" r="28" s="1" spans="1:28" x14ac:dyDescent="0.2">
      <c r="B28" s="4"/>
      <c r="C28" s="4">
        <f>LARGE(Data!$A$2:$A$99,6)</f>
        <v>2011</v>
      </c>
      <c r="D28" s="4"/>
      <c r="E28" s="4">
        <f>LARGE(Data!$A$2:$A$99,5)</f>
        <v>2012</v>
      </c>
      <c r="F28" s="4"/>
      <c r="G28" s="4">
        <f>LARGE(Data!$A$2:$A$99,4)</f>
        <v>2013</v>
      </c>
      <c r="H28" s="4"/>
      <c r="I28" s="4">
        <f>LARGE(Data!$A$2:$A$99,3)</f>
        <v>2014</v>
      </c>
      <c r="J28" s="4"/>
      <c r="K28" s="4">
        <f>LARGE(Data!$A$2:$A$99,2)</f>
        <v>2015</v>
      </c>
      <c r="L28" s="4"/>
      <c r="M28" s="4">
        <f>LARGE(Data!$A$2:$A$99,1)</f>
        <v>2016</v>
      </c>
      <c r="Q28" s="55" t="s">
        <v>7</v>
      </c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</row>
    <row customFormat="1" r="29" s="1" spans="1:28" x14ac:dyDescent="0.2">
      <c r="A29" s="6"/>
      <c r="B29" s="26"/>
      <c r="C29" s="27" t="str">
        <f>CONCATENATE("CY ",C28)</f>
        <v>CY 2011</v>
      </c>
      <c r="D29" s="28"/>
      <c r="E29" s="27" t="str">
        <f ref="E29:M29" si="2" t="shared">CONCATENATE("CY ",E28)</f>
        <v>CY 2012</v>
      </c>
      <c r="F29" s="28"/>
      <c r="G29" s="27" t="str">
        <f si="2" t="shared"/>
        <v>CY 2013</v>
      </c>
      <c r="H29" s="28"/>
      <c r="I29" s="27" t="str">
        <f si="2" t="shared"/>
        <v>CY 2014</v>
      </c>
      <c r="J29" s="28"/>
      <c r="K29" s="27" t="str">
        <f si="2" t="shared"/>
        <v>CY 2015</v>
      </c>
      <c r="L29" s="28"/>
      <c r="M29" s="27" t="str">
        <f si="2" t="shared"/>
        <v>CY 2016</v>
      </c>
      <c r="N29" s="29"/>
      <c r="O29" s="29"/>
      <c r="Q29" s="55"/>
      <c r="R29" s="55"/>
      <c r="S29" s="67">
        <f>T2</f>
        <v>2007</v>
      </c>
      <c r="T29" s="67">
        <f>V2</f>
        <v>2009</v>
      </c>
      <c r="U29" s="67">
        <f>X2</f>
        <v>2010</v>
      </c>
      <c r="V29" s="67">
        <f>C28</f>
        <v>2011</v>
      </c>
      <c r="W29" s="67">
        <f>E28</f>
        <v>2012</v>
      </c>
      <c r="X29" s="67">
        <f>G28</f>
        <v>2013</v>
      </c>
      <c r="Y29" s="67">
        <f>I28</f>
        <v>2014</v>
      </c>
      <c r="Z29" s="67">
        <f>K28</f>
        <v>2015</v>
      </c>
      <c r="AA29" s="67">
        <f>M28</f>
        <v>2016</v>
      </c>
      <c r="AB29" s="55"/>
    </row>
    <row customFormat="1" ht="12.75" r="30" s="1" spans="1:28" x14ac:dyDescent="0.2">
      <c r="B30" s="32" t="s">
        <v>2</v>
      </c>
      <c r="C30" s="34">
        <f>INDEX(Data!$A$2:$X$99,MATCH(Factbook!C$28,Data!$A$2:$A$99,0),2)</f>
        <v>277275</v>
      </c>
      <c r="D30" s="34"/>
      <c r="E30" s="34">
        <f>INDEX(Data!$A$2:$X$99,MATCH(Factbook!E$28,Data!$A$2:$A$99,0),2)</f>
        <v>407934</v>
      </c>
      <c r="F30" s="34"/>
      <c r="G30" s="34">
        <f>INDEX(Data!$A$2:$X$99,MATCH(Factbook!G$28,Data!$A$2:$A$99,0),2)</f>
        <v>445631</v>
      </c>
      <c r="H30" s="34"/>
      <c r="I30" s="34">
        <f>INDEX(Data!$A$2:$X$99,MATCH(Factbook!I$28,Data!$A$2:$A$99,0),2)</f>
        <v>467613.50400000002</v>
      </c>
      <c r="J30" s="34"/>
      <c r="K30" s="34">
        <f>INDEX(Data!$A$2:$X$99,MATCH(Factbook!K$28,Data!$A$2:$A$99,0),2)</f>
        <v>537484.125</v>
      </c>
      <c r="L30" s="34"/>
      <c r="M30" s="34">
        <f>INDEX(Data!$A$2:$X$99,MATCH(Factbook!M$28,Data!$A$2:$A$99,0),2)</f>
        <v>548393.06299999997</v>
      </c>
      <c r="N30" s="29"/>
      <c r="O30" s="35" t="s">
        <v>25</v>
      </c>
      <c r="P30" s="30"/>
      <c r="Q30" s="61"/>
      <c r="R30" s="59" t="s">
        <v>67</v>
      </c>
      <c r="S30" s="58">
        <f>T10</f>
        <v>1281855</v>
      </c>
      <c r="T30" s="58">
        <f>V10</f>
        <v>1281005</v>
      </c>
      <c r="U30" s="58">
        <f>X10</f>
        <v>1255042</v>
      </c>
      <c r="V30" s="58">
        <f>C36</f>
        <v>1524580</v>
      </c>
      <c r="W30" s="58">
        <f>E36</f>
        <v>1519404</v>
      </c>
      <c r="X30" s="58">
        <f>G36</f>
        <v>1395658</v>
      </c>
      <c r="Y30" s="58">
        <f>I36</f>
        <v>1434619.996</v>
      </c>
      <c r="Z30" s="58">
        <f>K36</f>
        <v>1527720.561</v>
      </c>
      <c r="AA30" s="58">
        <f>M36</f>
        <v>1396921.966</v>
      </c>
      <c r="AB30" s="58"/>
    </row>
    <row customFormat="1" r="31" s="1" spans="1:28" x14ac:dyDescent="0.2">
      <c r="B31" s="32" t="s">
        <v>3</v>
      </c>
      <c r="C31" s="34">
        <f>INDEX(Data!$A$2:$X$99,MATCH(Factbook!C$28,Data!$A$2:$A$99,0),3)</f>
        <v>154411</v>
      </c>
      <c r="D31" s="29"/>
      <c r="E31" s="34">
        <f>INDEX(Data!$A$2:$X$99,MATCH(Factbook!E$28,Data!$A$2:$A$99,0),3)</f>
        <v>184311</v>
      </c>
      <c r="F31" s="29"/>
      <c r="G31" s="34">
        <f>INDEX(Data!$A$2:$X$99,MATCH(Factbook!G$28,Data!$A$2:$A$99,0),3)</f>
        <v>169243</v>
      </c>
      <c r="H31" s="29"/>
      <c r="I31" s="34">
        <f>INDEX(Data!$A$2:$X$99,MATCH(Factbook!I$28,Data!$A$2:$A$99,0),3)</f>
        <v>163776.875</v>
      </c>
      <c r="J31" s="29"/>
      <c r="K31" s="34">
        <f>INDEX(Data!$A$2:$X$99,MATCH(Factbook!K$28,Data!$A$2:$A$99,0),3)</f>
        <v>166456.07500000001</v>
      </c>
      <c r="L31" s="29"/>
      <c r="M31" s="34">
        <f>INDEX(Data!$A$2:$X$99,MATCH(Factbook!M$28,Data!$A$2:$A$99,0),3)</f>
        <v>173112.37400000001</v>
      </c>
      <c r="N31" s="29"/>
      <c r="O31" s="29"/>
      <c r="P31" s="31"/>
      <c r="Q31" s="58"/>
      <c r="R31" s="57" t="s">
        <v>66</v>
      </c>
      <c r="S31" s="64">
        <f>T4+T5</f>
        <v>626555</v>
      </c>
      <c r="T31" s="61">
        <f>V4+V5</f>
        <v>506589</v>
      </c>
      <c r="U31" s="58">
        <f>X4+X5</f>
        <v>492327</v>
      </c>
      <c r="V31" s="58">
        <f>C30+C31</f>
        <v>431686</v>
      </c>
      <c r="W31" s="58">
        <f>E30+E31</f>
        <v>592245</v>
      </c>
      <c r="X31" s="58">
        <f>G30+G31</f>
        <v>614874</v>
      </c>
      <c r="Y31" s="58">
        <f>I30+I31</f>
        <v>631390.37899999996</v>
      </c>
      <c r="Z31" s="58">
        <f>K30+K31</f>
        <v>703940.2</v>
      </c>
      <c r="AA31" s="58">
        <f>M30+M31</f>
        <v>721505.43699999992</v>
      </c>
      <c r="AB31" s="55"/>
    </row>
    <row customFormat="1" r="32" s="1" spans="1:28" x14ac:dyDescent="0.2">
      <c r="B32" s="38" t="s">
        <v>4</v>
      </c>
      <c r="C32" s="39">
        <f>INDEX(Data!$A$2:$X$99,MATCH(Factbook!C$28,Data!$A$2:$A$99,0),4)</f>
        <v>31180</v>
      </c>
      <c r="D32" s="40"/>
      <c r="E32" s="39">
        <f>INDEX(Data!$A$2:$X$99,MATCH(Factbook!E$28,Data!$A$2:$A$99,0),4)</f>
        <v>30085</v>
      </c>
      <c r="F32" s="40"/>
      <c r="G32" s="39">
        <f>INDEX(Data!$A$2:$X$99,MATCH(Factbook!G$28,Data!$A$2:$A$99,0),4)</f>
        <v>28346</v>
      </c>
      <c r="H32" s="40"/>
      <c r="I32" s="39">
        <f>INDEX(Data!$A$2:$X$99,MATCH(Factbook!I$28,Data!$A$2:$A$99,0),4)</f>
        <v>24911.794999999998</v>
      </c>
      <c r="J32" s="40"/>
      <c r="K32" s="39">
        <f>INDEX(Data!$A$2:$X$99,MATCH(Factbook!K$28,Data!$A$2:$A$99,0),4)</f>
        <v>23698.214</v>
      </c>
      <c r="L32" s="40"/>
      <c r="M32" s="39">
        <f>INDEX(Data!$A$2:$X$99,MATCH(Factbook!M$28,Data!$A$2:$A$99,0),4)</f>
        <v>32751.881000000001</v>
      </c>
      <c r="N32" s="29"/>
      <c r="O32" s="29"/>
      <c r="P32" s="32"/>
      <c r="Q32" s="58"/>
      <c r="R32" s="59" t="s">
        <v>68</v>
      </c>
      <c r="S32" s="58">
        <f>T6+T7+T8+T9+T11</f>
        <v>568946</v>
      </c>
      <c r="T32" s="58">
        <f>V6+V7+V8+V9+V11</f>
        <v>432845</v>
      </c>
      <c r="U32" s="58">
        <f>X6+X7+X8+X9+X11</f>
        <v>667640</v>
      </c>
      <c r="V32" s="58">
        <f>C32+C33+C34+C35+C37</f>
        <v>443644</v>
      </c>
      <c r="W32" s="58">
        <f>E32+E33+E34+E35+E37</f>
        <v>333286</v>
      </c>
      <c r="X32" s="58">
        <f>G32+G33+G34+G35+G37</f>
        <v>509249</v>
      </c>
      <c r="Y32" s="58">
        <f>I32+I33+I34+I35+I37</f>
        <v>360025.05200000003</v>
      </c>
      <c r="Z32" s="58">
        <f>K32+K33+K34+K35+K37</f>
        <v>364463.19299999997</v>
      </c>
      <c r="AA32" s="58">
        <f>M32+M33+M34+M35+M37</f>
        <v>499250.10399999999</v>
      </c>
      <c r="AB32" s="55"/>
    </row>
    <row customFormat="1" r="33" s="1" spans="1:28" x14ac:dyDescent="0.2">
      <c r="B33" s="41" t="s">
        <v>24</v>
      </c>
      <c r="C33" s="34">
        <f>INDEX(Data!$A$2:$X$99,MATCH(Factbook!C$28,Data!$A$2:$A$99,0),5)</f>
        <v>124855</v>
      </c>
      <c r="D33" s="42"/>
      <c r="E33" s="36">
        <f>INDEX(Data!$A$2:$X$99,MATCH(Factbook!E$28,Data!$A$2:$A$99,0),5)</f>
        <v>152542</v>
      </c>
      <c r="F33" s="42"/>
      <c r="G33" s="36">
        <f>INDEX(Data!$A$2:$X$99,MATCH(Factbook!G$28,Data!$A$2:$A$99,0),5)</f>
        <v>133561</v>
      </c>
      <c r="H33" s="42"/>
      <c r="I33" s="36">
        <f>INDEX(Data!$A$2:$X$99,MATCH(Factbook!I$28,Data!$A$2:$A$99,0),5)</f>
        <v>149385.823</v>
      </c>
      <c r="J33" s="42"/>
      <c r="K33" s="36">
        <f>INDEX(Data!$A$2:$X$99,MATCH(Factbook!K$28,Data!$A$2:$A$99,0),5)</f>
        <v>132797.25599999999</v>
      </c>
      <c r="L33" s="42"/>
      <c r="M33" s="36">
        <f>INDEX(Data!$A$2:$X$99,MATCH(Factbook!M$28,Data!$A$2:$A$99,0),5)</f>
        <v>137719.81599999999</v>
      </c>
      <c r="N33" s="29"/>
      <c r="O33" s="29"/>
      <c r="P33" s="37"/>
      <c r="Q33" s="62"/>
      <c r="R33" s="60"/>
      <c r="S33" s="58"/>
      <c r="T33" s="58"/>
      <c r="U33" s="58"/>
      <c r="V33" s="58"/>
      <c r="W33" s="56"/>
      <c r="X33" s="56"/>
      <c r="Y33" s="56"/>
      <c r="Z33" s="55"/>
      <c r="AA33" s="55"/>
      <c r="AB33" s="55"/>
    </row>
    <row customFormat="1" r="34" s="1" spans="1:28" x14ac:dyDescent="0.2">
      <c r="B34" s="32" t="s">
        <v>5</v>
      </c>
      <c r="C34" s="34">
        <f>INDEX(Data!$A$2:$X$99,MATCH(Factbook!C$28,Data!$A$2:$A$99,0),6)</f>
        <v>163196</v>
      </c>
      <c r="D34" s="29"/>
      <c r="E34" s="34">
        <f>INDEX(Data!$A$2:$X$99,MATCH(Factbook!E$28,Data!$A$2:$A$99,0),6)</f>
        <v>66315</v>
      </c>
      <c r="F34" s="29"/>
      <c r="G34" s="34">
        <f>INDEX(Data!$A$2:$X$99,MATCH(Factbook!G$28,Data!$A$2:$A$99,0),6)</f>
        <v>75399</v>
      </c>
      <c r="H34" s="29"/>
      <c r="I34" s="34">
        <f>INDEX(Data!$A$2:$X$99,MATCH(Factbook!I$28,Data!$A$2:$A$99,0),6)</f>
        <v>84463.373999999996</v>
      </c>
      <c r="J34" s="29"/>
      <c r="K34" s="34">
        <f>INDEX(Data!$A$2:$X$99,MATCH(Factbook!K$28,Data!$A$2:$A$99,0),6)</f>
        <v>76905.857999999993</v>
      </c>
      <c r="L34" s="29"/>
      <c r="M34" s="34">
        <f>INDEX(Data!$A$2:$X$99,MATCH(Factbook!M$28,Data!$A$2:$A$99,0),6)</f>
        <v>102362.78200000001</v>
      </c>
      <c r="N34" s="29"/>
      <c r="O34" s="29"/>
      <c r="P34" s="37"/>
      <c r="Q34" s="62"/>
      <c r="AB34" s="55"/>
    </row>
    <row customFormat="1" r="35" s="1" spans="1:28" x14ac:dyDescent="0.2">
      <c r="B35" s="38" t="s">
        <v>6</v>
      </c>
      <c r="C35" s="39">
        <f>INDEX(Data!$A$2:$X$99,MATCH(Factbook!C$28,Data!$A$2:$A$99,0),7)</f>
        <v>14500</v>
      </c>
      <c r="D35" s="40"/>
      <c r="E35" s="39">
        <f>INDEX(Data!$A$2:$X$99,MATCH(Factbook!E$28,Data!$A$2:$A$99,0),7)</f>
        <v>15459</v>
      </c>
      <c r="F35" s="40"/>
      <c r="G35" s="39">
        <f>INDEX(Data!$A$2:$X$99,MATCH(Factbook!G$28,Data!$A$2:$A$99,0),7)</f>
        <v>213920</v>
      </c>
      <c r="H35" s="40"/>
      <c r="I35" s="39">
        <f>INDEX(Data!$A$2:$X$99,MATCH(Factbook!I$28,Data!$A$2:$A$99,0),7)</f>
        <v>19616.577000000001</v>
      </c>
      <c r="J35" s="40"/>
      <c r="K35" s="39">
        <f>INDEX(Data!$A$2:$X$99,MATCH(Factbook!K$28,Data!$A$2:$A$99,0),7)</f>
        <v>19595.189999999999</v>
      </c>
      <c r="L35" s="40"/>
      <c r="M35" s="39">
        <f>INDEX(Data!$A$2:$X$99,MATCH(Factbook!M$28,Data!$A$2:$A$99,0),7)</f>
        <v>19914.561000000002</v>
      </c>
      <c r="N35" s="29"/>
      <c r="O35" s="29"/>
      <c r="P35" s="37"/>
      <c r="Q35" s="62"/>
      <c r="R35" s="60"/>
      <c r="S35" s="58"/>
      <c r="T35" s="58"/>
      <c r="U35" s="58"/>
      <c r="V35" s="58"/>
      <c r="W35" s="56"/>
      <c r="X35" s="56"/>
      <c r="Y35" s="56"/>
      <c r="Z35" s="55"/>
      <c r="AA35" s="55"/>
      <c r="AB35" s="55"/>
    </row>
    <row customFormat="1" r="36" s="1" spans="1:28" x14ac:dyDescent="0.2">
      <c r="B36" s="32" t="s">
        <v>7</v>
      </c>
      <c r="C36" s="34">
        <f>INDEX(Data!$A$2:$X$99,MATCH(Factbook!C$28,Data!$A$2:$A$99,0),8)</f>
        <v>1524580</v>
      </c>
      <c r="D36" s="42"/>
      <c r="E36" s="36">
        <f>INDEX(Data!$A$2:$X$99,MATCH(Factbook!E$28,Data!$A$2:$A$99,0),8)</f>
        <v>1519404</v>
      </c>
      <c r="F36" s="42"/>
      <c r="G36" s="36">
        <f>INDEX(Data!$A$2:$X$99,MATCH(Factbook!G$28,Data!$A$2:$A$99,0),8)</f>
        <v>1395658</v>
      </c>
      <c r="H36" s="42"/>
      <c r="I36" s="36">
        <f>INDEX(Data!$A$2:$X$99,MATCH(Factbook!I$28,Data!$A$2:$A$99,0),8)</f>
        <v>1434619.996</v>
      </c>
      <c r="J36" s="42"/>
      <c r="K36" s="36">
        <f>INDEX(Data!$A$2:$X$99,MATCH(Factbook!K$28,Data!$A$2:$A$99,0),8)</f>
        <v>1527720.561</v>
      </c>
      <c r="L36" s="42"/>
      <c r="M36" s="36">
        <f>INDEX(Data!$A$2:$X$99,MATCH(Factbook!M$28,Data!$A$2:$A$99,0),8)</f>
        <v>1396921.966</v>
      </c>
      <c r="N36" s="29"/>
      <c r="O36" s="35" t="s">
        <v>25</v>
      </c>
      <c r="P36" s="29"/>
      <c r="Q36" s="56"/>
      <c r="R36" s="56"/>
      <c r="S36" s="58"/>
      <c r="T36" s="58"/>
      <c r="U36" s="58"/>
      <c r="V36" s="58"/>
      <c r="W36" s="56"/>
      <c r="X36" s="56"/>
      <c r="Y36" s="56"/>
      <c r="Z36" s="55"/>
      <c r="AA36" s="55"/>
      <c r="AB36" s="55"/>
    </row>
    <row customFormat="1" r="37" s="1" spans="1:28" x14ac:dyDescent="0.2">
      <c r="B37" s="32" t="s">
        <v>8</v>
      </c>
      <c r="C37" s="34">
        <f>INDEX(Data!$A$2:$X$99,MATCH(Factbook!C$28,Data!$A$2:$A$99,0),9)</f>
        <v>109913</v>
      </c>
      <c r="D37" s="29"/>
      <c r="E37" s="34">
        <f>INDEX(Data!$A$2:$X$99,MATCH(Factbook!E$28,Data!$A$2:$A$99,0),9)</f>
        <v>68885</v>
      </c>
      <c r="F37" s="29"/>
      <c r="G37" s="34">
        <f>INDEX(Data!$A$2:$X$99,MATCH(Factbook!G$28,Data!$A$2:$A$99,0),9)</f>
        <v>58023</v>
      </c>
      <c r="H37" s="29"/>
      <c r="I37" s="34">
        <f>INDEX(Data!$A$2:$X$99,MATCH(Factbook!I$28,Data!$A$2:$A$99,0),9)</f>
        <v>81647.482999999993</v>
      </c>
      <c r="J37" s="29"/>
      <c r="K37" s="34">
        <f>INDEX(Data!$A$2:$X$99,MATCH(Factbook!K$28,Data!$A$2:$A$99,0),9)</f>
        <v>111466.675</v>
      </c>
      <c r="L37" s="29"/>
      <c r="M37" s="34">
        <f>INDEX(Data!$A$2:$X$99,MATCH(Factbook!M$28,Data!$A$2:$A$99,0),9)</f>
        <v>206501.06400000001</v>
      </c>
      <c r="N37" s="29"/>
      <c r="O37" s="29"/>
      <c r="P37" s="29"/>
      <c r="Q37" s="56"/>
      <c r="R37" s="56"/>
      <c r="S37" s="58"/>
      <c r="T37" s="58"/>
      <c r="U37" s="58"/>
      <c r="V37" s="58"/>
      <c r="W37" s="56"/>
      <c r="X37" s="56"/>
      <c r="Y37" s="56"/>
      <c r="Z37" s="55"/>
      <c r="AA37" s="55"/>
      <c r="AB37" s="55"/>
    </row>
    <row customFormat="1" customHeight="1" ht="13.5" r="38" s="1" spans="1:28" thickBot="1" x14ac:dyDescent="0.25">
      <c r="A38" s="41" t="s">
        <v>58</v>
      </c>
      <c r="C38" s="43">
        <f>SUM(C30:C37)</f>
        <v>2399910</v>
      </c>
      <c r="D38" s="29"/>
      <c r="E38" s="43">
        <f>SUM(E30:E37)</f>
        <v>2444935</v>
      </c>
      <c r="F38" s="29"/>
      <c r="G38" s="43">
        <f>SUM(G30:G37)</f>
        <v>2519781</v>
      </c>
      <c r="H38" s="29"/>
      <c r="I38" s="43">
        <f>SUM(I30:I37)</f>
        <v>2426035.4270000001</v>
      </c>
      <c r="J38" s="29"/>
      <c r="K38" s="43">
        <f>SUM(K30:K37)</f>
        <v>2596123.9539999999</v>
      </c>
      <c r="L38" s="29"/>
      <c r="M38" s="43">
        <v>2596123.9539999999</v>
      </c>
      <c r="N38" s="29"/>
      <c r="O38" s="29"/>
      <c r="P38" s="29"/>
      <c r="Q38" s="56"/>
      <c r="R38" s="56"/>
      <c r="S38" s="58"/>
      <c r="T38" s="58"/>
      <c r="U38" s="58"/>
      <c r="V38" s="58"/>
      <c r="W38" s="56"/>
      <c r="X38" s="56"/>
      <c r="Y38" s="56"/>
      <c r="Z38" s="55"/>
      <c r="AA38" s="55"/>
      <c r="AB38" s="55"/>
    </row>
    <row customFormat="1" customHeight="1" ht="24" r="39" s="1" spans="1:28" thickTop="1" x14ac:dyDescent="0.2">
      <c r="B39" s="32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56"/>
      <c r="R39" s="56"/>
      <c r="S39" s="63"/>
      <c r="T39" s="63"/>
      <c r="U39" s="63"/>
      <c r="V39" s="63"/>
      <c r="W39" s="56"/>
      <c r="X39" s="56"/>
      <c r="Y39" s="56"/>
      <c r="Z39" s="55"/>
      <c r="AA39" s="55"/>
      <c r="AB39" s="55"/>
    </row>
    <row customFormat="1" ht="15.75" r="40" s="1" spans="1:28" x14ac:dyDescent="0.25">
      <c r="A40" s="52" t="s">
        <v>0</v>
      </c>
      <c r="B40" s="32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56"/>
      <c r="R40" s="56"/>
      <c r="S40" s="63"/>
      <c r="T40" s="63"/>
      <c r="U40" s="63"/>
      <c r="V40" s="63"/>
      <c r="W40" s="56"/>
      <c r="X40" s="56"/>
      <c r="Y40" s="56"/>
      <c r="Z40" s="55"/>
      <c r="AA40" s="55"/>
      <c r="AB40" s="55"/>
    </row>
    <row customFormat="1" r="41" s="1" spans="1:28" x14ac:dyDescent="0.2">
      <c r="A41" s="6" t="s">
        <v>9</v>
      </c>
      <c r="B41" s="32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44"/>
      <c r="Q41" s="36"/>
      <c r="R41" s="36"/>
      <c r="S41" s="42"/>
      <c r="T41" s="42"/>
      <c r="U41" s="42"/>
      <c r="V41" s="33"/>
      <c r="W41" s="29"/>
      <c r="X41" s="29"/>
      <c r="Y41" s="29"/>
    </row>
    <row customFormat="1" r="42" s="1" spans="1:28" x14ac:dyDescent="0.2">
      <c r="B42" s="32"/>
      <c r="C42" s="27" t="s">
        <v>60</v>
      </c>
      <c r="D42" s="28"/>
      <c r="E42" s="27" t="s">
        <v>61</v>
      </c>
      <c r="F42" s="28"/>
      <c r="G42" s="27" t="s">
        <v>62</v>
      </c>
      <c r="H42" s="28"/>
      <c r="I42" s="27" t="s">
        <v>63</v>
      </c>
      <c r="J42" s="28"/>
      <c r="K42" s="27" t="s">
        <v>64</v>
      </c>
      <c r="L42" s="28"/>
      <c r="M42" s="27" t="s">
        <v>65</v>
      </c>
      <c r="N42" s="29"/>
      <c r="O42" s="29"/>
      <c r="P42" s="44"/>
      <c r="Q42" s="36"/>
      <c r="R42" s="36"/>
      <c r="S42" s="42"/>
      <c r="T42" s="42"/>
      <c r="U42" s="42"/>
      <c r="V42" s="33"/>
      <c r="W42" s="29"/>
      <c r="X42" s="29"/>
      <c r="Y42" s="29"/>
    </row>
    <row customFormat="1" r="43" s="1" spans="1:28" x14ac:dyDescent="0.2">
      <c r="B43" s="32" t="s">
        <v>10</v>
      </c>
      <c r="C43" s="34">
        <f>INDEX(Data!$A$2:$X$99,MATCH(Factbook!C$28,Data!$A$2:$A$99,0),11)</f>
        <v>5854</v>
      </c>
      <c r="D43" s="29"/>
      <c r="E43" s="34">
        <f>INDEX(Data!$A$2:$X$99,MATCH(Factbook!E$28,Data!$A$2:$A$99,0),11)</f>
        <v>4148</v>
      </c>
      <c r="F43" s="29"/>
      <c r="G43" s="34">
        <f>INDEX(Data!$A$2:$X$99,MATCH(Factbook!G$28,Data!$A$2:$A$99,0),11)</f>
        <v>13826</v>
      </c>
      <c r="H43" s="29"/>
      <c r="I43" s="34">
        <f>INDEX(Data!$A$2:$X$99,MATCH(Factbook!I$28,Data!$A$2:$A$99,0),11)</f>
        <v>5792.2730000000001</v>
      </c>
      <c r="J43" s="29"/>
      <c r="K43" s="34">
        <f>INDEX(Data!$A$2:$X$99,MATCH(Factbook!K$28,Data!$A$2:$A$99,0),11)</f>
        <v>2862.7959999999998</v>
      </c>
      <c r="L43" s="29"/>
      <c r="M43" s="34">
        <f>INDEX(Data!$A$2:$X$99,MATCH(Factbook!M$28,Data!$A$2:$A$99,0),11)</f>
        <v>5738.4759999999997</v>
      </c>
      <c r="N43" s="29"/>
      <c r="O43" s="29"/>
      <c r="P43" s="36"/>
      <c r="Q43" s="36"/>
      <c r="R43" s="36"/>
      <c r="S43" s="36"/>
      <c r="T43" s="36"/>
      <c r="U43" s="42"/>
      <c r="V43" s="36"/>
      <c r="W43" s="29"/>
      <c r="X43" s="29"/>
      <c r="Y43" s="29"/>
    </row>
    <row customFormat="1" r="44" s="1" spans="1:28" x14ac:dyDescent="0.2">
      <c r="B44" s="32" t="s">
        <v>11</v>
      </c>
      <c r="C44" s="34">
        <f>INDEX(Data!$A$2:$X$99,MATCH(Factbook!C$28,Data!$A$2:$A$99,0),12)</f>
        <v>260587</v>
      </c>
      <c r="D44" s="29"/>
      <c r="E44" s="34">
        <f>INDEX(Data!$A$2:$X$99,MATCH(Factbook!E$28,Data!$A$2:$A$99,0),12)</f>
        <v>332526</v>
      </c>
      <c r="F44" s="29"/>
      <c r="G44" s="34">
        <f>INDEX(Data!$A$2:$X$99,MATCH(Factbook!G$28,Data!$A$2:$A$99,0),12)</f>
        <v>252784</v>
      </c>
      <c r="H44" s="29"/>
      <c r="I44" s="34">
        <f>INDEX(Data!$A$2:$X$99,MATCH(Factbook!I$28,Data!$A$2:$A$99,0),12)</f>
        <v>225795.24900000001</v>
      </c>
      <c r="J44" s="29"/>
      <c r="K44" s="34">
        <f>INDEX(Data!$A$2:$X$99,MATCH(Factbook!K$28,Data!$A$2:$A$99,0),12)</f>
        <v>282113.92300000001</v>
      </c>
      <c r="L44" s="29"/>
      <c r="M44" s="34">
        <f>INDEX(Data!$A$2:$X$99,MATCH(Factbook!M$28,Data!$A$2:$A$99,0),12)</f>
        <v>214332.448</v>
      </c>
      <c r="N44" s="29"/>
      <c r="O44" s="29"/>
      <c r="P44" s="36"/>
      <c r="Q44" s="36"/>
      <c r="R44" s="36"/>
      <c r="S44" s="36"/>
      <c r="T44" s="36"/>
      <c r="U44" s="42"/>
      <c r="V44" s="36"/>
      <c r="W44" s="29"/>
      <c r="X44" s="29"/>
      <c r="Y44" s="29"/>
    </row>
    <row customFormat="1" r="45" s="1" spans="1:28" x14ac:dyDescent="0.2">
      <c r="B45" s="45" t="s">
        <v>12</v>
      </c>
      <c r="C45" s="39">
        <f>INDEX(Data!$A$2:$X$99,MATCH(Factbook!C$28,Data!$A$2:$A$99,0),13)</f>
        <v>1324844</v>
      </c>
      <c r="D45" s="40"/>
      <c r="E45" s="39">
        <f>INDEX(Data!$A$2:$X$99,MATCH(Factbook!E$28,Data!$A$2:$A$99,0),13)</f>
        <v>1108140</v>
      </c>
      <c r="F45" s="40"/>
      <c r="G45" s="39">
        <f>INDEX(Data!$A$2:$X$99,MATCH(Factbook!G$28,Data!$A$2:$A$99,0),13)</f>
        <v>1073465</v>
      </c>
      <c r="H45" s="40"/>
      <c r="I45" s="39">
        <f>INDEX(Data!$A$2:$X$99,MATCH(Factbook!I$28,Data!$A$2:$A$99,0),13)</f>
        <v>714327.87699999998</v>
      </c>
      <c r="J45" s="40"/>
      <c r="K45" s="39">
        <f>INDEX(Data!$A$2:$X$99,MATCH(Factbook!K$28,Data!$A$2:$A$99,0),13)</f>
        <v>763310.84199999995</v>
      </c>
      <c r="L45" s="40"/>
      <c r="M45" s="39">
        <f>INDEX(Data!$A$2:$X$99,MATCH(Factbook!M$28,Data!$A$2:$A$99,0),13)</f>
        <v>329269.47600000002</v>
      </c>
      <c r="N45" s="29"/>
      <c r="O45" s="29"/>
      <c r="P45" s="36"/>
      <c r="Q45" s="36"/>
      <c r="R45" s="36"/>
      <c r="S45" s="36"/>
      <c r="T45" s="36"/>
      <c r="U45" s="42"/>
      <c r="V45" s="36"/>
      <c r="W45" s="29"/>
      <c r="X45" s="29"/>
      <c r="Y45" s="29"/>
    </row>
    <row customFormat="1" r="46" s="1" spans="1:28" x14ac:dyDescent="0.2">
      <c r="B46" s="46" t="s">
        <v>13</v>
      </c>
      <c r="C46" s="34">
        <f>INDEX(Data!$A$2:$X$99,MATCH(Factbook!C$28,Data!$A$2:$A$99,0),14)</f>
        <v>1504525</v>
      </c>
      <c r="D46" s="42"/>
      <c r="E46" s="36">
        <f>INDEX(Data!$A$2:$X$99,MATCH(Factbook!E$28,Data!$A$2:$A$99,0),14)</f>
        <v>1664152</v>
      </c>
      <c r="F46" s="42"/>
      <c r="G46" s="36">
        <f>INDEX(Data!$A$2:$X$99,MATCH(Factbook!G$28,Data!$A$2:$A$99,0),14)</f>
        <v>1685738</v>
      </c>
      <c r="H46" s="42"/>
      <c r="I46" s="36">
        <f>INDEX(Data!$A$2:$X$99,MATCH(Factbook!I$28,Data!$A$2:$A$99,0),14)</f>
        <v>1478491.895</v>
      </c>
      <c r="J46" s="42"/>
      <c r="K46" s="36">
        <f>INDEX(Data!$A$2:$X$99,MATCH(Factbook!K$28,Data!$A$2:$A$99,0),14)</f>
        <v>1542730.7609999999</v>
      </c>
      <c r="L46" s="42"/>
      <c r="M46" s="36">
        <f>INDEX(Data!$A$2:$X$99,MATCH(Factbook!M$28,Data!$A$2:$A$99,0),14)</f>
        <v>1727208.26</v>
      </c>
      <c r="N46" s="29"/>
      <c r="O46" s="29"/>
      <c r="P46" s="36"/>
      <c r="Q46" s="36"/>
      <c r="R46" s="36"/>
      <c r="S46" s="36"/>
      <c r="T46" s="36"/>
      <c r="U46" s="42"/>
      <c r="V46" s="36"/>
      <c r="W46" s="29"/>
      <c r="X46" s="29"/>
      <c r="Y46" s="29"/>
    </row>
    <row customFormat="1" r="47" s="1" spans="1:28" x14ac:dyDescent="0.2">
      <c r="B47" s="46" t="s">
        <v>14</v>
      </c>
      <c r="C47" s="34">
        <f>INDEX(Data!$A$2:$X$99,MATCH(Factbook!C$28,Data!$A$2:$A$99,0),15)</f>
        <v>297492</v>
      </c>
      <c r="D47" s="29"/>
      <c r="E47" s="34">
        <f>INDEX(Data!$A$2:$X$99,MATCH(Factbook!E$28,Data!$A$2:$A$99,0),15)</f>
        <v>305612</v>
      </c>
      <c r="F47" s="29"/>
      <c r="G47" s="34">
        <f>INDEX(Data!$A$2:$X$99,MATCH(Factbook!G$28,Data!$A$2:$A$99,0),15)</f>
        <v>384938</v>
      </c>
      <c r="H47" s="29"/>
      <c r="I47" s="34">
        <f>INDEX(Data!$A$2:$X$99,MATCH(Factbook!I$28,Data!$A$2:$A$99,0),15)</f>
        <v>390327.58500000002</v>
      </c>
      <c r="J47" s="29"/>
      <c r="K47" s="34">
        <f>INDEX(Data!$A$2:$X$99,MATCH(Factbook!K$28,Data!$A$2:$A$99,0),15)</f>
        <v>407206.609</v>
      </c>
      <c r="L47" s="29"/>
      <c r="M47" s="34">
        <f>INDEX(Data!$A$2:$X$99,MATCH(Factbook!M$28,Data!$A$2:$A$99,0),15)</f>
        <v>361325.90100000001</v>
      </c>
      <c r="N47" s="29"/>
      <c r="O47" s="29"/>
      <c r="P47" s="36"/>
      <c r="Q47" s="36"/>
      <c r="R47" s="36"/>
      <c r="S47" s="36"/>
      <c r="T47" s="36"/>
      <c r="U47" s="42"/>
      <c r="V47" s="36"/>
      <c r="W47" s="29"/>
      <c r="X47" s="29"/>
      <c r="Y47" s="29"/>
    </row>
    <row customFormat="1" r="48" s="1" spans="1:28" x14ac:dyDescent="0.2">
      <c r="B48" s="40" t="s">
        <v>15</v>
      </c>
      <c r="C48" s="39">
        <f>INDEX(Data!$A$2:$X$99,MATCH(Factbook!C$28,Data!$A$2:$A$99,0),16)</f>
        <v>32201</v>
      </c>
      <c r="D48" s="40"/>
      <c r="E48" s="39">
        <f>INDEX(Data!$A$2:$X$99,MATCH(Factbook!E$28,Data!$A$2:$A$99,0),16)</f>
        <v>36347</v>
      </c>
      <c r="F48" s="40"/>
      <c r="G48" s="39">
        <f>INDEX(Data!$A$2:$X$99,MATCH(Factbook!G$28,Data!$A$2:$A$99,0),16)</f>
        <v>21739</v>
      </c>
      <c r="H48" s="40"/>
      <c r="I48" s="39">
        <f>INDEX(Data!$A$2:$X$99,MATCH(Factbook!I$28,Data!$A$2:$A$99,0),16)</f>
        <v>24100.905999999999</v>
      </c>
      <c r="J48" s="40"/>
      <c r="K48" s="39">
        <f>INDEX(Data!$A$2:$X$99,MATCH(Factbook!K$28,Data!$A$2:$A$99,0),16)</f>
        <v>36505.862000000001</v>
      </c>
      <c r="L48" s="40"/>
      <c r="M48" s="39">
        <f>INDEX(Data!$A$2:$X$99,MATCH(Factbook!M$28,Data!$A$2:$A$99,0),16)</f>
        <v>32380.472000000002</v>
      </c>
      <c r="N48" s="29"/>
      <c r="O48" s="29"/>
      <c r="P48" s="36"/>
      <c r="Q48" s="36"/>
      <c r="R48" s="36"/>
      <c r="S48" s="29"/>
      <c r="T48" s="29"/>
      <c r="U48" s="42"/>
      <c r="V48" s="36"/>
      <c r="W48" s="29"/>
      <c r="X48" s="29"/>
      <c r="Y48" s="29"/>
    </row>
    <row customFormat="1" r="49" s="1" spans="1:25" x14ac:dyDescent="0.2">
      <c r="B49" s="47" t="s">
        <v>16</v>
      </c>
      <c r="C49" s="34">
        <f>INDEX(Data!$A$2:$X$99,MATCH(Factbook!C$28,Data!$A$2:$A$99,0),17)</f>
        <v>53508</v>
      </c>
      <c r="D49" s="42"/>
      <c r="E49" s="36">
        <f>INDEX(Data!$A$2:$X$99,MATCH(Factbook!E$28,Data!$A$2:$A$99,0),17)</f>
        <v>21583</v>
      </c>
      <c r="F49" s="42"/>
      <c r="G49" s="36">
        <f>INDEX(Data!$A$2:$X$99,MATCH(Factbook!G$28,Data!$A$2:$A$99,0),17)</f>
        <v>23465</v>
      </c>
      <c r="H49" s="42"/>
      <c r="I49" s="36">
        <f>INDEX(Data!$A$2:$X$99,MATCH(Factbook!I$28,Data!$A$2:$A$99,0),17)</f>
        <v>39357.476999999999</v>
      </c>
      <c r="J49" s="42"/>
      <c r="K49" s="36">
        <f>INDEX(Data!$A$2:$X$99,MATCH(Factbook!K$28,Data!$A$2:$A$99,0),17)</f>
        <v>18734.054</v>
      </c>
      <c r="L49" s="42"/>
      <c r="M49" s="36">
        <f>INDEX(Data!$A$2:$X$99,MATCH(Factbook!M$28,Data!$A$2:$A$99,0),17)</f>
        <v>24696.362000000001</v>
      </c>
      <c r="N49" s="29"/>
      <c r="O49" s="29"/>
      <c r="P49" s="36"/>
      <c r="Q49" s="36"/>
      <c r="R49" s="36"/>
      <c r="S49" s="29"/>
      <c r="T49" s="29"/>
      <c r="U49" s="29"/>
      <c r="V49" s="36"/>
      <c r="W49" s="29"/>
      <c r="X49" s="29"/>
      <c r="Y49" s="29"/>
    </row>
    <row customFormat="1" r="50" s="1" spans="1:25" x14ac:dyDescent="0.2">
      <c r="B50" s="48" t="s">
        <v>17</v>
      </c>
      <c r="C50" s="34">
        <f>INDEX(Data!$A$2:$X$99,MATCH(Factbook!C$28,Data!$A$2:$A$99,0),18)</f>
        <v>2750410</v>
      </c>
      <c r="D50" s="29"/>
      <c r="E50" s="34">
        <f>INDEX(Data!$A$2:$X$99,MATCH(Factbook!E$28,Data!$A$2:$A$99,0),18)</f>
        <v>2948473</v>
      </c>
      <c r="F50" s="29"/>
      <c r="G50" s="34">
        <f>INDEX(Data!$A$2:$X$99,MATCH(Factbook!G$28,Data!$A$2:$A$99,0),18)</f>
        <v>2941098</v>
      </c>
      <c r="H50" s="29"/>
      <c r="I50" s="34">
        <f>INDEX(Data!$A$2:$X$99,MATCH(Factbook!I$28,Data!$A$2:$A$99,0),18)</f>
        <v>2753057.3</v>
      </c>
      <c r="J50" s="29"/>
      <c r="K50" s="34">
        <f>INDEX(Data!$A$2:$X$99,MATCH(Factbook!K$28,Data!$A$2:$A$99,0),18)</f>
        <v>2874897.7659999998</v>
      </c>
      <c r="L50" s="29"/>
      <c r="M50" s="34">
        <f>INDEX(Data!$A$2:$X$99,MATCH(Factbook!M$28,Data!$A$2:$A$99,0),18)</f>
        <v>2916528.767</v>
      </c>
      <c r="N50" s="29"/>
      <c r="O50" s="29"/>
      <c r="P50" s="36"/>
      <c r="Q50" s="36"/>
      <c r="R50" s="36"/>
      <c r="S50" s="29"/>
      <c r="T50" s="29"/>
      <c r="U50" s="29"/>
      <c r="V50" s="36"/>
      <c r="W50" s="29"/>
      <c r="X50" s="29"/>
      <c r="Y50" s="29"/>
    </row>
    <row customFormat="1" r="51" s="1" spans="1:25" x14ac:dyDescent="0.2">
      <c r="B51" s="40" t="s">
        <v>18</v>
      </c>
      <c r="C51" s="39">
        <f>INDEX(Data!$A$2:$X$99,MATCH(Factbook!C$28,Data!$A$2:$A$99,0),19)</f>
        <v>177152</v>
      </c>
      <c r="D51" s="40"/>
      <c r="E51" s="39">
        <f>INDEX(Data!$A$2:$X$99,MATCH(Factbook!E$28,Data!$A$2:$A$99,0),19)</f>
        <v>227654</v>
      </c>
      <c r="F51" s="40"/>
      <c r="G51" s="39">
        <f>INDEX(Data!$A$2:$X$99,MATCH(Factbook!G$28,Data!$A$2:$A$99,0),19)</f>
        <v>162825</v>
      </c>
      <c r="H51" s="40"/>
      <c r="I51" s="39">
        <f>INDEX(Data!$A$2:$X$99,MATCH(Factbook!I$28,Data!$A$2:$A$99,0),19)</f>
        <v>143641.38099999999</v>
      </c>
      <c r="J51" s="40"/>
      <c r="K51" s="39">
        <f>INDEX(Data!$A$2:$X$99,MATCH(Factbook!K$28,Data!$A$2:$A$99,0),19)</f>
        <v>127137.99099999999</v>
      </c>
      <c r="L51" s="40"/>
      <c r="M51" s="39">
        <f>INDEX(Data!$A$2:$X$99,MATCH(Factbook!M$28,Data!$A$2:$A$99,0),19)</f>
        <v>140127.21900000001</v>
      </c>
      <c r="N51" s="29"/>
      <c r="O51" s="29"/>
      <c r="P51" s="36"/>
      <c r="Q51" s="36"/>
      <c r="R51" s="36"/>
      <c r="S51" s="29"/>
      <c r="T51" s="29"/>
      <c r="U51" s="29"/>
      <c r="V51" s="36"/>
      <c r="W51" s="29"/>
      <c r="X51" s="29"/>
      <c r="Y51" s="29"/>
    </row>
    <row customFormat="1" r="52" s="1" spans="1:25" x14ac:dyDescent="0.2">
      <c r="B52" s="42" t="s">
        <v>19</v>
      </c>
      <c r="C52" s="34">
        <f>INDEX(Data!$A$2:$X$99,MATCH(Factbook!C$28,Data!$A$2:$A$99,0),20)</f>
        <v>364139</v>
      </c>
      <c r="D52" s="42"/>
      <c r="E52" s="36">
        <f>INDEX(Data!$A$2:$X$99,MATCH(Factbook!E$28,Data!$A$2:$A$99,0),20)</f>
        <v>230433</v>
      </c>
      <c r="F52" s="42"/>
      <c r="G52" s="36">
        <f>INDEX(Data!$A$2:$X$99,MATCH(Factbook!G$28,Data!$A$2:$A$99,0),20)</f>
        <v>615400</v>
      </c>
      <c r="H52" s="42"/>
      <c r="I52" s="36">
        <f>INDEX(Data!$A$2:$X$99,MATCH(Factbook!I$28,Data!$A$2:$A$99,0),20)</f>
        <v>643053.07799999998</v>
      </c>
      <c r="J52" s="42"/>
      <c r="K52" s="36">
        <f>INDEX(Data!$A$2:$X$99,MATCH(Factbook!K$28,Data!$A$2:$A$99,0),20)</f>
        <v>628529.277</v>
      </c>
      <c r="L52" s="42"/>
      <c r="M52" s="36">
        <f>INDEX(Data!$A$2:$X$99,MATCH(Factbook!M$28,Data!$A$2:$A$99,0),20)</f>
        <v>624609.897</v>
      </c>
      <c r="N52" s="29"/>
      <c r="O52" s="29"/>
      <c r="P52" s="36"/>
      <c r="Q52" s="36"/>
      <c r="R52" s="36"/>
      <c r="S52" s="29"/>
      <c r="T52" s="29"/>
      <c r="U52" s="29"/>
      <c r="V52" s="36"/>
      <c r="W52" s="29"/>
      <c r="X52" s="29"/>
      <c r="Y52" s="29"/>
    </row>
    <row customFormat="1" r="53" s="1" spans="1:25" x14ac:dyDescent="0.2">
      <c r="B53" s="49" t="s">
        <v>21</v>
      </c>
      <c r="C53" s="34">
        <f>INDEX(Data!$A$2:$X$99,MATCH(Factbook!C$28,Data!$A$2:$A$99,0),21)</f>
        <v>23795</v>
      </c>
      <c r="D53" s="29"/>
      <c r="E53" s="34">
        <f>INDEX(Data!$A$2:$X$99,MATCH(Factbook!E$28,Data!$A$2:$A$99,0),21)</f>
        <v>141953</v>
      </c>
      <c r="F53" s="29"/>
      <c r="G53" s="34">
        <f>INDEX(Data!$A$2:$X$99,MATCH(Factbook!G$28,Data!$A$2:$A$99,0),21)</f>
        <v>30239</v>
      </c>
      <c r="H53" s="29"/>
      <c r="I53" s="34">
        <f>INDEX(Data!$A$2:$X$99,MATCH(Factbook!I$28,Data!$A$2:$A$99,0),21)</f>
        <v>43760.023000000001</v>
      </c>
      <c r="J53" s="29"/>
      <c r="K53" s="34">
        <f>INDEX(Data!$A$2:$X$99,MATCH(Factbook!K$28,Data!$A$2:$A$99,0),21)</f>
        <v>42606.091</v>
      </c>
      <c r="L53" s="29"/>
      <c r="M53" s="34">
        <f>INDEX(Data!$A$2:$X$99,MATCH(Factbook!M$28,Data!$A$2:$A$99,0),21)</f>
        <v>36306.243000000002</v>
      </c>
      <c r="N53" s="29"/>
      <c r="O53" s="29"/>
      <c r="P53" s="36"/>
      <c r="Q53" s="36"/>
      <c r="R53" s="36"/>
      <c r="S53" s="29"/>
      <c r="T53" s="29"/>
      <c r="U53" s="29"/>
      <c r="V53" s="36"/>
      <c r="W53" s="29"/>
      <c r="X53" s="29"/>
      <c r="Y53" s="29"/>
    </row>
    <row customFormat="1" r="54" s="1" spans="1:25" x14ac:dyDescent="0.2">
      <c r="B54" s="40" t="s">
        <v>20</v>
      </c>
      <c r="C54" s="39">
        <f>INDEX(Data!$A$2:$X$99,MATCH(Factbook!C$28,Data!$A$2:$A$99,0),22)</f>
        <v>617296</v>
      </c>
      <c r="D54" s="40"/>
      <c r="E54" s="39">
        <f>INDEX(Data!$A$2:$X$99,MATCH(Factbook!E$28,Data!$A$2:$A$99,0),22)</f>
        <v>667735</v>
      </c>
      <c r="F54" s="40"/>
      <c r="G54" s="39">
        <f>INDEX(Data!$A$2:$X$99,MATCH(Factbook!G$28,Data!$A$2:$A$99,0),22)</f>
        <v>640159</v>
      </c>
      <c r="H54" s="40"/>
      <c r="I54" s="39">
        <f>INDEX(Data!$A$2:$X$99,MATCH(Factbook!I$28,Data!$A$2:$A$99,0),22)</f>
        <v>588598.35800000001</v>
      </c>
      <c r="J54" s="40"/>
      <c r="K54" s="39">
        <f>INDEX(Data!$A$2:$X$99,MATCH(Factbook!K$28,Data!$A$2:$A$99,0),22)</f>
        <v>550984.87899999996</v>
      </c>
      <c r="L54" s="40"/>
      <c r="M54" s="39">
        <f>INDEX(Data!$A$2:$X$99,MATCH(Factbook!M$28,Data!$A$2:$A$99,0),22)</f>
        <v>479267.13500000001</v>
      </c>
      <c r="N54" s="29"/>
      <c r="O54" s="29"/>
      <c r="P54" s="36"/>
      <c r="Q54" s="36"/>
      <c r="R54" s="36"/>
      <c r="S54" s="42"/>
      <c r="T54" s="42"/>
      <c r="U54" s="42"/>
      <c r="V54" s="36"/>
      <c r="W54" s="29"/>
      <c r="X54" s="29"/>
      <c r="Y54" s="29"/>
    </row>
    <row customFormat="1" r="55" s="1" spans="1:25" x14ac:dyDescent="0.2">
      <c r="B55" s="29" t="s">
        <v>22</v>
      </c>
      <c r="C55" s="34">
        <f>INDEX(Data!$A$2:$X$99,MATCH(Factbook!C$28,Data!$A$2:$A$99,0),23)</f>
        <v>4861181</v>
      </c>
      <c r="D55" s="29"/>
      <c r="E55" s="34">
        <f>INDEX(Data!$A$2:$X$99,MATCH(Factbook!E$28,Data!$A$2:$A$99,0),23)</f>
        <v>5305718</v>
      </c>
      <c r="F55" s="29"/>
      <c r="G55" s="34">
        <f>INDEX(Data!$A$2:$X$99,MATCH(Factbook!G$28,Data!$A$2:$A$99,0),23)</f>
        <v>4958494</v>
      </c>
      <c r="H55" s="29"/>
      <c r="I55" s="34">
        <f>INDEX(Data!$A$2:$X$99,MATCH(Factbook!I$28,Data!$A$2:$A$99,0),23)</f>
        <v>5018483.4419999998</v>
      </c>
      <c r="J55" s="29"/>
      <c r="K55" s="34">
        <f>INDEX(Data!$A$2:$X$99,MATCH(Factbook!K$28,Data!$A$2:$A$99,0),23)</f>
        <v>4925699.5719999997</v>
      </c>
      <c r="L55" s="29"/>
      <c r="M55" s="34">
        <f>INDEX(Data!$A$2:$X$99,MATCH(Factbook!M$28,Data!$A$2:$A$99,0),23)</f>
        <v>5030925.6629999997</v>
      </c>
      <c r="N55" s="29"/>
      <c r="O55" s="29"/>
      <c r="P55" s="36"/>
      <c r="Q55" s="36"/>
      <c r="R55" s="36"/>
      <c r="S55" s="42"/>
      <c r="T55" s="42"/>
      <c r="U55" s="42"/>
      <c r="V55" s="36"/>
      <c r="W55" s="29"/>
      <c r="X55" s="29"/>
      <c r="Y55" s="29"/>
    </row>
    <row customFormat="1" customHeight="1" ht="13.5" r="56" s="1" spans="1:25" thickBot="1" x14ac:dyDescent="0.25">
      <c r="A56" s="53" t="s">
        <v>59</v>
      </c>
      <c r="C56" s="43">
        <f>SUM(C43:C55)</f>
        <v>12272984</v>
      </c>
      <c r="D56" s="29"/>
      <c r="E56" s="43">
        <v>11345010</v>
      </c>
      <c r="F56" s="29"/>
      <c r="G56" s="43">
        <f>SUM(G43:G55)</f>
        <v>12804170</v>
      </c>
      <c r="H56" s="29"/>
      <c r="I56" s="43">
        <f>SUM(I43:I55)</f>
        <v>12068786.843999999</v>
      </c>
      <c r="J56" s="29"/>
      <c r="K56" s="43">
        <f>SUM(K43:K55)</f>
        <v>12203320.423</v>
      </c>
      <c r="L56" s="29"/>
      <c r="M56" s="43">
        <v>12203320.423</v>
      </c>
      <c r="N56" s="29"/>
      <c r="O56" s="29"/>
      <c r="P56" s="50"/>
      <c r="Q56" s="36"/>
      <c r="R56" s="36"/>
      <c r="S56" s="29"/>
      <c r="T56" s="29"/>
      <c r="U56" s="29"/>
      <c r="V56" s="36"/>
      <c r="W56" s="29"/>
      <c r="X56" s="29"/>
      <c r="Y56" s="29"/>
    </row>
    <row customFormat="1" ht="12.75" r="57" s="1" spans="1:25" thickTop="1" x14ac:dyDescent="0.2">
      <c r="C57" s="2"/>
      <c r="E57" s="2"/>
      <c r="G57" s="2"/>
      <c r="I57" s="2"/>
      <c r="K57" s="2"/>
      <c r="M57" s="2"/>
      <c r="P57" s="7"/>
      <c r="Q57" s="7"/>
      <c r="R57" s="7"/>
      <c r="V57" s="7"/>
    </row>
    <row customFormat="1" r="58" s="1" spans="1:25" x14ac:dyDescent="0.2">
      <c r="C58" s="2"/>
      <c r="E58" s="2"/>
      <c r="G58" s="2"/>
      <c r="I58" s="2"/>
      <c r="K58" s="2"/>
      <c r="M58" s="2"/>
      <c r="P58" s="7"/>
      <c r="Q58" s="7"/>
      <c r="R58" s="7"/>
      <c r="V58" s="7"/>
    </row>
    <row customFormat="1" r="59" s="1" spans="1:25" x14ac:dyDescent="0.2">
      <c r="I59" s="2"/>
      <c r="K59" s="2"/>
      <c r="M59" s="2"/>
      <c r="P59" s="7"/>
      <c r="Q59" s="7"/>
      <c r="R59" s="7"/>
      <c r="V59" s="7"/>
    </row>
    <row customFormat="1" r="60" s="1" spans="1:25" x14ac:dyDescent="0.2">
      <c r="I60" s="2"/>
      <c r="K60" s="2"/>
      <c r="M60" s="2"/>
    </row>
    <row customFormat="1" r="61" s="1" spans="1:25" x14ac:dyDescent="0.2">
      <c r="B61"/>
      <c r="I61" s="2"/>
      <c r="K61" s="2"/>
      <c r="M61" s="2"/>
    </row>
    <row customFormat="1" r="62" s="1" spans="1:25" x14ac:dyDescent="0.2">
      <c r="I62" s="2"/>
      <c r="K62" s="2"/>
      <c r="M62" s="2"/>
      <c r="O62" s="7"/>
    </row>
    <row customFormat="1" r="63" s="1" spans="1:25" x14ac:dyDescent="0.2">
      <c r="I63" s="2"/>
      <c r="K63" s="2"/>
      <c r="M63" s="2"/>
      <c r="O63" s="7"/>
    </row>
    <row customFormat="1" r="64" s="1" spans="1:25" x14ac:dyDescent="0.2">
      <c r="I64" s="2"/>
      <c r="K64" s="2"/>
      <c r="M64" s="2"/>
      <c r="O64" s="7"/>
    </row>
    <row customFormat="1" r="65" s="1" spans="9:15" x14ac:dyDescent="0.2">
      <c r="I65" s="2"/>
      <c r="K65" s="2"/>
      <c r="M65" s="2"/>
      <c r="O65" s="7"/>
    </row>
    <row customFormat="1" r="66" s="1" spans="9:15" x14ac:dyDescent="0.2">
      <c r="I66" s="2"/>
      <c r="K66" s="2"/>
      <c r="M66" s="2"/>
      <c r="O66" s="7"/>
    </row>
    <row customFormat="1" r="67" s="1" spans="9:15" x14ac:dyDescent="0.2">
      <c r="I67" s="2"/>
      <c r="K67" s="2"/>
      <c r="M67" s="2"/>
      <c r="O67" s="8"/>
    </row>
    <row customFormat="1" r="68" s="1" spans="9:15" x14ac:dyDescent="0.2">
      <c r="I68" s="2"/>
      <c r="K68" s="2"/>
      <c r="M68" s="2"/>
      <c r="O68" s="8"/>
    </row>
    <row customFormat="1" r="69" s="1" spans="9:15" x14ac:dyDescent="0.2">
      <c r="I69" s="2"/>
      <c r="K69" s="2"/>
      <c r="M69" s="2"/>
      <c r="O69" s="9"/>
    </row>
    <row customFormat="1" r="70" s="1" spans="9:15" x14ac:dyDescent="0.2">
      <c r="I70" s="2"/>
      <c r="K70" s="2"/>
      <c r="M70" s="2"/>
    </row>
    <row customFormat="1" r="71" s="1" spans="9:15" x14ac:dyDescent="0.2">
      <c r="I71" s="2"/>
      <c r="K71" s="2"/>
      <c r="M71" s="2"/>
    </row>
    <row customFormat="1" r="72" s="1" spans="9:15" x14ac:dyDescent="0.2">
      <c r="I72" s="2"/>
      <c r="K72" s="2"/>
      <c r="M72" s="2"/>
    </row>
    <row customFormat="1" r="73" s="1" spans="9:15" x14ac:dyDescent="0.2">
      <c r="I73" s="2"/>
      <c r="K73" s="2"/>
      <c r="M73" s="2"/>
    </row>
    <row customFormat="1" r="74" s="1" spans="9:15" x14ac:dyDescent="0.2">
      <c r="I74" s="2"/>
      <c r="K74" s="2"/>
      <c r="M74" s="2"/>
    </row>
    <row customFormat="1" r="75" s="1" spans="9:15" x14ac:dyDescent="0.2">
      <c r="K75" s="2"/>
      <c r="M75" s="2"/>
    </row>
    <row customFormat="1" r="76" s="1" spans="9:15" x14ac:dyDescent="0.2"/>
    <row customFormat="1" r="77" s="1" spans="9:15" x14ac:dyDescent="0.2"/>
    <row customFormat="1" r="78" s="1" spans="9:15" x14ac:dyDescent="0.2"/>
    <row customFormat="1" r="79" s="1" spans="9:15" x14ac:dyDescent="0.2"/>
    <row customFormat="1" r="80" s="1" spans="9:15" x14ac:dyDescent="0.2"/>
    <row customFormat="1" r="81" s="1" spans="3:5" x14ac:dyDescent="0.2"/>
    <row customFormat="1" r="82" s="1" spans="3:5" x14ac:dyDescent="0.2"/>
    <row customFormat="1" r="83" s="1" spans="3:5" x14ac:dyDescent="0.2"/>
    <row customFormat="1" r="84" s="1" spans="3:5" x14ac:dyDescent="0.2"/>
    <row customFormat="1" r="85" s="1" spans="3:5" x14ac:dyDescent="0.2"/>
    <row customFormat="1" r="86" s="1" spans="3:5" x14ac:dyDescent="0.2"/>
    <row customFormat="1" r="87" s="1" spans="3:5" x14ac:dyDescent="0.2"/>
    <row customFormat="1" r="88" s="1" spans="3:5" x14ac:dyDescent="0.2"/>
    <row customFormat="1" r="89" s="1" spans="3:5" x14ac:dyDescent="0.2">
      <c r="E89"/>
    </row>
    <row customFormat="1" r="90" s="1" spans="3:5" x14ac:dyDescent="0.2">
      <c r="E90"/>
    </row>
    <row customFormat="1" r="91" s="1" spans="3:5" x14ac:dyDescent="0.2">
      <c r="E91"/>
    </row>
    <row customFormat="1" r="92" s="1" spans="3:5" x14ac:dyDescent="0.2">
      <c r="E92"/>
    </row>
    <row customFormat="1" r="93" s="1" spans="3:5" x14ac:dyDescent="0.2">
      <c r="E93"/>
    </row>
    <row customFormat="1" r="94" s="1" spans="3:5" x14ac:dyDescent="0.2">
      <c r="E94"/>
    </row>
    <row customFormat="1" r="95" s="1" spans="3:5" x14ac:dyDescent="0.2">
      <c r="C95"/>
      <c r="E95"/>
    </row>
    <row customFormat="1" r="96" s="1" spans="3:5" x14ac:dyDescent="0.2">
      <c r="C96"/>
      <c r="D96"/>
      <c r="E96"/>
    </row>
    <row customFormat="1" r="97" s="1" spans="3:5" x14ac:dyDescent="0.2">
      <c r="C97" s="5"/>
      <c r="E97" s="2"/>
    </row>
    <row customFormat="1" r="98" s="1" spans="3:5" x14ac:dyDescent="0.2"/>
    <row customFormat="1" r="99" s="1" spans="3:5" x14ac:dyDescent="0.2"/>
    <row customFormat="1" r="100" s="1" spans="3:5" x14ac:dyDescent="0.2"/>
    <row customFormat="1" r="101" s="1" spans="3:5" x14ac:dyDescent="0.2"/>
    <row customFormat="1" r="102" s="1" spans="3:5" x14ac:dyDescent="0.2"/>
    <row customFormat="1" r="103" s="1" spans="3:5" x14ac:dyDescent="0.2"/>
    <row customFormat="1" r="104" s="1" spans="3:5" x14ac:dyDescent="0.2"/>
    <row customFormat="1" r="105" s="1" spans="3:5" x14ac:dyDescent="0.2"/>
    <row customFormat="1" r="106" s="1" spans="3:5" x14ac:dyDescent="0.2"/>
    <row customFormat="1" r="107" s="1" spans="3:5" x14ac:dyDescent="0.2"/>
    <row customFormat="1" r="108" s="1" spans="3:5" x14ac:dyDescent="0.2"/>
    <row customFormat="1" r="109" s="1" spans="3:5" x14ac:dyDescent="0.2"/>
    <row customFormat="1" r="110" s="1" spans="3:5" x14ac:dyDescent="0.2"/>
    <row customFormat="1" r="111" s="1" spans="3:5" x14ac:dyDescent="0.2"/>
    <row customFormat="1" r="112" s="1" spans="3:5" x14ac:dyDescent="0.2"/>
    <row customFormat="1" r="113" s="1" x14ac:dyDescent="0.2"/>
    <row customFormat="1" r="114" s="1" x14ac:dyDescent="0.2"/>
    <row customFormat="1" r="115" s="1" x14ac:dyDescent="0.2"/>
    <row customFormat="1" r="116" s="1" x14ac:dyDescent="0.2"/>
    <row customFormat="1" r="117" s="1" x14ac:dyDescent="0.2"/>
    <row customFormat="1" r="118" s="1" x14ac:dyDescent="0.2"/>
    <row customFormat="1" r="119" s="1" x14ac:dyDescent="0.2"/>
    <row customFormat="1" r="120" s="1" x14ac:dyDescent="0.2"/>
    <row customFormat="1" r="121" s="1" x14ac:dyDescent="0.2"/>
    <row customFormat="1" r="122" s="1" x14ac:dyDescent="0.2"/>
    <row customFormat="1" r="123" s="1" x14ac:dyDescent="0.2"/>
    <row customFormat="1" r="124" s="1" x14ac:dyDescent="0.2"/>
    <row customFormat="1" r="125" s="1" x14ac:dyDescent="0.2"/>
    <row customFormat="1" r="126" s="1" x14ac:dyDescent="0.2"/>
    <row customFormat="1" r="127" s="1" x14ac:dyDescent="0.2"/>
    <row customFormat="1" r="128" s="1" x14ac:dyDescent="0.2"/>
    <row customFormat="1" r="129" s="1" x14ac:dyDescent="0.2"/>
    <row customFormat="1" r="130" s="1" x14ac:dyDescent="0.2"/>
    <row customFormat="1" r="131" s="1" x14ac:dyDescent="0.2"/>
    <row customFormat="1" r="132" s="1" x14ac:dyDescent="0.2"/>
    <row customFormat="1" r="133" s="1" x14ac:dyDescent="0.2"/>
    <row customFormat="1" r="134" s="1" x14ac:dyDescent="0.2"/>
    <row customFormat="1" r="135" s="1" x14ac:dyDescent="0.2"/>
    <row customFormat="1" r="136" s="1" x14ac:dyDescent="0.2"/>
    <row customFormat="1" r="137" s="1" x14ac:dyDescent="0.2"/>
    <row customFormat="1" r="138" s="1" x14ac:dyDescent="0.2"/>
    <row customFormat="1" r="139" s="1" x14ac:dyDescent="0.2"/>
    <row customFormat="1" r="140" s="1" x14ac:dyDescent="0.2"/>
    <row customFormat="1" r="141" s="1" x14ac:dyDescent="0.2"/>
    <row customFormat="1" r="142" s="1" x14ac:dyDescent="0.2"/>
    <row customFormat="1" r="143" s="1" x14ac:dyDescent="0.2"/>
    <row customFormat="1" r="144" s="1" x14ac:dyDescent="0.2"/>
    <row customFormat="1" r="145" s="1" x14ac:dyDescent="0.2"/>
    <row customFormat="1" r="146" s="1" x14ac:dyDescent="0.2"/>
    <row customFormat="1" r="147" s="1" x14ac:dyDescent="0.2"/>
    <row customFormat="1" r="148" s="1" x14ac:dyDescent="0.2"/>
    <row customFormat="1" r="149" s="1" x14ac:dyDescent="0.2"/>
    <row customFormat="1" r="150" s="1" x14ac:dyDescent="0.2"/>
    <row customFormat="1" r="151" s="1" x14ac:dyDescent="0.2"/>
    <row customFormat="1" r="152" s="1" x14ac:dyDescent="0.2"/>
    <row customFormat="1" r="153" s="1" x14ac:dyDescent="0.2"/>
    <row customFormat="1" r="154" s="1" x14ac:dyDescent="0.2"/>
    <row customFormat="1" r="155" s="1" x14ac:dyDescent="0.2"/>
    <row customFormat="1" r="156" s="1" x14ac:dyDescent="0.2"/>
    <row customFormat="1" r="157" s="1" x14ac:dyDescent="0.2"/>
    <row customFormat="1" r="158" s="1" x14ac:dyDescent="0.2"/>
    <row customFormat="1" r="159" s="1" x14ac:dyDescent="0.2"/>
    <row customFormat="1" r="160" s="1" x14ac:dyDescent="0.2"/>
    <row customFormat="1" r="161" s="1" x14ac:dyDescent="0.2"/>
    <row customFormat="1" r="162" s="1" x14ac:dyDescent="0.2"/>
    <row customFormat="1" r="163" s="1" x14ac:dyDescent="0.2"/>
    <row customFormat="1" r="164" s="1" x14ac:dyDescent="0.2"/>
    <row customFormat="1" r="165" s="1" x14ac:dyDescent="0.2"/>
    <row customFormat="1" r="166" s="1" x14ac:dyDescent="0.2"/>
    <row customFormat="1" r="167" s="1" x14ac:dyDescent="0.2"/>
    <row customFormat="1" r="168" s="1" x14ac:dyDescent="0.2"/>
    <row customFormat="1" r="169" s="1" x14ac:dyDescent="0.2"/>
    <row customFormat="1" r="170" s="1" x14ac:dyDescent="0.2"/>
    <row customFormat="1" r="171" s="1" x14ac:dyDescent="0.2"/>
    <row customFormat="1" r="172" s="1" x14ac:dyDescent="0.2"/>
    <row customFormat="1" r="173" s="1" x14ac:dyDescent="0.2"/>
    <row customFormat="1" r="174" s="1" x14ac:dyDescent="0.2"/>
    <row customFormat="1" r="175" s="1" x14ac:dyDescent="0.2"/>
    <row customFormat="1" r="176" s="1" x14ac:dyDescent="0.2"/>
    <row customFormat="1" r="177" s="1" spans="19:22" x14ac:dyDescent="0.2"/>
    <row customFormat="1" r="178" s="1" spans="19:22" x14ac:dyDescent="0.2"/>
    <row customFormat="1" r="179" s="1" spans="19:22" x14ac:dyDescent="0.2"/>
    <row customFormat="1" r="180" s="1" spans="19:22" x14ac:dyDescent="0.2"/>
    <row customFormat="1" r="181" s="1" spans="19:22" x14ac:dyDescent="0.2"/>
    <row customFormat="1" r="182" s="1" spans="19:22" x14ac:dyDescent="0.2"/>
    <row customFormat="1" r="183" s="1" spans="19:22" x14ac:dyDescent="0.2"/>
    <row customFormat="1" r="184" s="1" spans="19:22" x14ac:dyDescent="0.2"/>
    <row customFormat="1" r="185" s="1" spans="19:22" x14ac:dyDescent="0.2"/>
    <row customFormat="1" r="186" s="1" spans="19:22" x14ac:dyDescent="0.2"/>
    <row customFormat="1" r="187" s="1" spans="19:22" x14ac:dyDescent="0.2"/>
    <row customFormat="1" r="188" s="1" spans="19:22" x14ac:dyDescent="0.2"/>
    <row customFormat="1" r="189" s="1" spans="19:22" x14ac:dyDescent="0.2">
      <c r="U189"/>
    </row>
    <row customFormat="1" r="190" s="1" spans="19:22" x14ac:dyDescent="0.2">
      <c r="S190"/>
      <c r="T190"/>
      <c r="U190"/>
    </row>
    <row customFormat="1" r="191" s="1" spans="19:22" x14ac:dyDescent="0.2">
      <c r="S191"/>
      <c r="T191"/>
      <c r="U191"/>
    </row>
    <row customFormat="1" r="192" s="1" spans="19:22" x14ac:dyDescent="0.2">
      <c r="S192"/>
      <c r="T192"/>
      <c r="U192"/>
      <c r="V192"/>
    </row>
  </sheetData>
  <mergeCells count="1">
    <mergeCell ref="A1:L1"/>
  </mergeCells>
  <phoneticPr fontId="4" type="noConversion"/>
  <pageMargins bottom="1" footer="0.25" header="0.5" left="0.5" right="0.5" top="0.7"/>
  <pageSetup cellComments="atEnd" orientation="portrait" r:id="rId1"/>
  <headerFooter>
    <oddFooter><![CDATA[&L&8Source:  Iowa Department of Agriculture and Land Stewardship
LSA Staff Contact:  Deb Kozel (515.281.6767) deb.kozel@legis.iowa.gov
&C&G
&R&G]]></oddFooter>
  </headerFooter>
  <drawing r:id="rId2"/>
  <legacyDrawingHF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Y479"/>
  <sheetViews>
    <sheetView workbookViewId="0">
      <pane activePane="bottomRight" state="frozen" topLeftCell="B2" xSplit="1" ySplit="1"/>
      <selection activeCell="B1" pane="topRight" sqref="B1"/>
      <selection activeCell="A2" pane="bottomLeft" sqref="A2"/>
      <selection pane="bottomRight" sqref="A1:A1048576"/>
    </sheetView>
  </sheetViews>
  <sheetFormatPr defaultColWidth="9" defaultRowHeight="12" x14ac:dyDescent="0.2"/>
  <cols>
    <col min="1" max="1" bestFit="true" customWidth="true" style="19" width="12.0" collapsed="false"/>
    <col min="2" max="2" bestFit="true" customWidth="true" style="21" width="8.7109375" collapsed="false"/>
    <col min="3" max="3" bestFit="true" customWidth="true" style="21" width="9.28515625" collapsed="false"/>
    <col min="4" max="4" bestFit="true" customWidth="true" style="21" width="9.85546875" collapsed="false"/>
    <col min="5" max="5" bestFit="true" customWidth="true" style="21" width="17.5703125" collapsed="false"/>
    <col min="6" max="6" bestFit="true" customWidth="true" style="21" width="10.5703125" collapsed="false"/>
    <col min="7" max="7" bestFit="true" customWidth="true" style="21" width="10.28515625" collapsed="false"/>
    <col min="8" max="8" bestFit="true" customWidth="true" style="21" width="10.0" collapsed="false"/>
    <col min="9" max="9" bestFit="true" customWidth="true" style="21" width="17.28515625" collapsed="false"/>
    <col min="10" max="10" bestFit="true" customWidth="true" style="21" width="15.85546875" collapsed="false"/>
    <col min="11" max="11" bestFit="true" customWidth="true" style="21" width="13.28515625" collapsed="false"/>
    <col min="12" max="12" bestFit="true" customWidth="true" style="21" width="13.85546875" collapsed="false"/>
    <col min="13" max="13" bestFit="true" customWidth="true" style="21" width="20.5703125" collapsed="false"/>
    <col min="14" max="14" bestFit="true" customWidth="true" style="21" width="12.28515625" collapsed="false"/>
    <col min="15" max="15" bestFit="true" customWidth="true" style="21" width="19.5703125" collapsed="false"/>
    <col min="16" max="16" bestFit="true" customWidth="true" style="21" width="11.28515625" collapsed="false"/>
    <col min="17" max="17" bestFit="true" customWidth="true" style="21" width="16.140625" collapsed="false"/>
    <col min="18" max="18" bestFit="true" customWidth="true" style="21" width="15.42578125" collapsed="false"/>
    <col min="19" max="19" bestFit="true" customWidth="true" style="21" width="18.42578125" collapsed="false"/>
    <col min="20" max="20" bestFit="true" customWidth="true" style="21" width="15.5703125" collapsed="false"/>
    <col min="21" max="21" bestFit="true" customWidth="true" style="21" width="7.85546875" collapsed="false"/>
    <col min="22" max="22" bestFit="true" customWidth="true" style="21" width="18.7109375" collapsed="false"/>
    <col min="23" max="23" bestFit="true" customWidth="true" style="21" width="18.5703125" collapsed="false"/>
    <col min="24" max="24" bestFit="true" customWidth="true" style="21" width="20.140625" collapsed="false"/>
    <col min="25" max="16384" style="19" width="9.0" collapsed="false"/>
  </cols>
  <sheetData>
    <row customFormat="1" r="1" s="18" spans="1:24" x14ac:dyDescent="0.2">
      <c r="A1" s="24" t="s">
        <v>34</v>
      </c>
      <c r="B1" s="17" t="s">
        <v>35</v>
      </c>
      <c r="C1" s="17" t="s">
        <v>36</v>
      </c>
      <c r="D1" s="17" t="s">
        <v>37</v>
      </c>
      <c r="E1" s="22" t="s">
        <v>53</v>
      </c>
      <c r="F1" s="17" t="s">
        <v>38</v>
      </c>
      <c r="G1" s="17" t="s">
        <v>39</v>
      </c>
      <c r="H1" s="17" t="s">
        <v>40</v>
      </c>
      <c r="I1" s="17" t="s">
        <v>41</v>
      </c>
      <c r="J1" s="23" t="s">
        <v>42</v>
      </c>
      <c r="K1" s="23" t="s">
        <v>43</v>
      </c>
      <c r="L1" s="23" t="s">
        <v>44</v>
      </c>
      <c r="M1" s="25" t="s">
        <v>54</v>
      </c>
      <c r="N1" s="16" t="s">
        <v>45</v>
      </c>
      <c r="O1" s="25" t="s">
        <v>55</v>
      </c>
      <c r="P1" s="16" t="s">
        <v>46</v>
      </c>
      <c r="Q1" s="16" t="s">
        <v>47</v>
      </c>
      <c r="R1" s="17" t="s">
        <v>48</v>
      </c>
      <c r="S1" s="25" t="s">
        <v>56</v>
      </c>
      <c r="T1" s="16" t="s">
        <v>49</v>
      </c>
      <c r="U1" s="17" t="s">
        <v>21</v>
      </c>
      <c r="V1" s="16" t="s">
        <v>50</v>
      </c>
      <c r="W1" s="16" t="s">
        <v>51</v>
      </c>
      <c r="X1" s="16" t="s">
        <v>52</v>
      </c>
    </row>
    <row r="2" spans="1:24" x14ac:dyDescent="0.2">
      <c r="A2" s="10">
        <v>2007</v>
      </c>
      <c r="B2" s="15">
        <v>401881</v>
      </c>
      <c r="C2" s="15">
        <v>224674</v>
      </c>
      <c r="D2" s="15">
        <v>33330</v>
      </c>
      <c r="E2" s="15">
        <v>119865</v>
      </c>
      <c r="F2" s="15">
        <v>336672</v>
      </c>
      <c r="G2" s="15">
        <v>20136</v>
      </c>
      <c r="H2" s="15">
        <v>1281855</v>
      </c>
      <c r="I2" s="15">
        <v>58943</v>
      </c>
      <c r="J2" s="15">
        <f>IF(B2&gt;1,SUM(B2:I2),"")</f>
        <v>2477356</v>
      </c>
      <c r="K2" s="15">
        <v>9094</v>
      </c>
      <c r="L2" s="15">
        <v>280280</v>
      </c>
      <c r="M2" s="15">
        <v>2942957</v>
      </c>
      <c r="N2" s="15">
        <v>1299166</v>
      </c>
      <c r="O2" s="15">
        <v>271670</v>
      </c>
      <c r="P2" s="15">
        <v>20115</v>
      </c>
      <c r="Q2" s="15">
        <v>27747</v>
      </c>
      <c r="R2" s="15">
        <v>2792117</v>
      </c>
      <c r="S2" s="15">
        <v>114114</v>
      </c>
      <c r="T2" s="15">
        <v>508696</v>
      </c>
      <c r="U2" s="15">
        <v>105781</v>
      </c>
      <c r="V2" s="15">
        <v>396000</v>
      </c>
      <c r="W2" s="15" t="s">
        <v>23</v>
      </c>
      <c r="X2" s="15">
        <f>IF(K2&gt;1,SUM(K2:W2),"")</f>
        <v>8767737</v>
      </c>
    </row>
    <row r="3" spans="1:24" x14ac:dyDescent="0.2">
      <c r="A3" s="10">
        <v>2009</v>
      </c>
      <c r="B3" s="15">
        <v>374894</v>
      </c>
      <c r="C3" s="15">
        <v>131695</v>
      </c>
      <c r="D3" s="15">
        <v>35392</v>
      </c>
      <c r="E3" s="15">
        <v>111651</v>
      </c>
      <c r="F3" s="15">
        <v>207389</v>
      </c>
      <c r="G3" s="15">
        <v>21340</v>
      </c>
      <c r="H3" s="15">
        <v>1281005</v>
      </c>
      <c r="I3" s="15">
        <v>57073</v>
      </c>
      <c r="J3" s="15">
        <f ref="J3:J65" si="0" t="shared">IF(B3&gt;1,SUM(B3:I3),"")</f>
        <v>2220439</v>
      </c>
      <c r="K3" s="15">
        <v>8641</v>
      </c>
      <c r="L3" s="15">
        <v>265424</v>
      </c>
      <c r="M3" s="15">
        <v>1102587</v>
      </c>
      <c r="N3" s="15">
        <v>1416519</v>
      </c>
      <c r="O3" s="15">
        <v>286025</v>
      </c>
      <c r="P3" s="15">
        <v>15571</v>
      </c>
      <c r="Q3" s="15">
        <v>30465</v>
      </c>
      <c r="R3" s="15">
        <v>2476869</v>
      </c>
      <c r="S3" s="15">
        <v>228064</v>
      </c>
      <c r="T3" s="15">
        <v>400704</v>
      </c>
      <c r="U3" s="15">
        <v>35095</v>
      </c>
      <c r="V3" s="15">
        <v>591834</v>
      </c>
      <c r="W3" s="15">
        <v>3296109</v>
      </c>
      <c r="X3" s="15">
        <f ref="X3:X65" si="1" t="shared">IF(K3&gt;1,SUM(K3:W3),"")</f>
        <v>10153907</v>
      </c>
    </row>
    <row r="4" spans="1:24" x14ac:dyDescent="0.2">
      <c r="A4" s="20">
        <v>2010</v>
      </c>
      <c r="B4" s="15">
        <v>350360</v>
      </c>
      <c r="C4" s="15">
        <v>141967</v>
      </c>
      <c r="D4" s="15">
        <v>27813</v>
      </c>
      <c r="E4" s="15">
        <v>143626</v>
      </c>
      <c r="F4" s="15">
        <v>289212</v>
      </c>
      <c r="G4" s="15">
        <v>123665</v>
      </c>
      <c r="H4" s="15">
        <v>1255042</v>
      </c>
      <c r="I4" s="15">
        <v>83324</v>
      </c>
      <c r="J4" s="15">
        <f si="0" t="shared"/>
        <v>2415009</v>
      </c>
      <c r="K4" s="15">
        <v>3016</v>
      </c>
      <c r="L4" s="15">
        <v>247002</v>
      </c>
      <c r="M4" s="15">
        <v>1156424</v>
      </c>
      <c r="N4" s="15">
        <v>1497725</v>
      </c>
      <c r="O4" s="15">
        <v>249508</v>
      </c>
      <c r="P4" s="15">
        <v>24822</v>
      </c>
      <c r="Q4" s="15">
        <v>44710</v>
      </c>
      <c r="R4" s="15">
        <v>2674656</v>
      </c>
      <c r="S4" s="15">
        <v>183002</v>
      </c>
      <c r="T4" s="15">
        <v>421808</v>
      </c>
      <c r="U4" s="15">
        <v>24039</v>
      </c>
      <c r="V4" s="15">
        <v>659251</v>
      </c>
      <c r="W4" s="15">
        <v>4159047</v>
      </c>
      <c r="X4" s="15">
        <f si="1" t="shared"/>
        <v>11345010</v>
      </c>
    </row>
    <row r="5" spans="1:24" x14ac:dyDescent="0.2">
      <c r="A5" s="20">
        <v>2011</v>
      </c>
      <c r="B5" s="15">
        <v>277275</v>
      </c>
      <c r="C5" s="15">
        <v>154411</v>
      </c>
      <c r="D5" s="15">
        <v>31180</v>
      </c>
      <c r="E5" s="15">
        <v>124855</v>
      </c>
      <c r="F5" s="15">
        <v>163196</v>
      </c>
      <c r="G5" s="15">
        <v>14500</v>
      </c>
      <c r="H5" s="15">
        <v>1524580</v>
      </c>
      <c r="I5" s="15">
        <v>109913</v>
      </c>
      <c r="J5" s="15">
        <f si="0" t="shared"/>
        <v>2399910</v>
      </c>
      <c r="K5" s="15">
        <v>5854</v>
      </c>
      <c r="L5" s="15">
        <v>260587</v>
      </c>
      <c r="M5" s="15">
        <v>1324844</v>
      </c>
      <c r="N5" s="15">
        <v>1504525</v>
      </c>
      <c r="O5" s="15">
        <v>297492</v>
      </c>
      <c r="P5" s="15">
        <v>32201</v>
      </c>
      <c r="Q5" s="15">
        <v>53508</v>
      </c>
      <c r="R5" s="15">
        <v>2750410</v>
      </c>
      <c r="S5" s="15">
        <v>177152</v>
      </c>
      <c r="T5" s="15">
        <v>364139</v>
      </c>
      <c r="U5" s="15">
        <v>23795</v>
      </c>
      <c r="V5" s="15">
        <v>617296</v>
      </c>
      <c r="W5" s="15">
        <v>4861181</v>
      </c>
      <c r="X5" s="15">
        <f si="1" t="shared"/>
        <v>12272984</v>
      </c>
    </row>
    <row r="6" spans="1:24" x14ac:dyDescent="0.2">
      <c r="A6" s="20">
        <v>2012</v>
      </c>
      <c r="B6" s="15">
        <v>407934</v>
      </c>
      <c r="C6" s="15">
        <v>184311</v>
      </c>
      <c r="D6" s="15">
        <v>30085</v>
      </c>
      <c r="E6" s="15">
        <v>152542</v>
      </c>
      <c r="F6" s="15">
        <v>66315</v>
      </c>
      <c r="G6" s="15">
        <v>15459</v>
      </c>
      <c r="H6" s="15">
        <v>1519404</v>
      </c>
      <c r="I6" s="15">
        <v>68885</v>
      </c>
      <c r="J6" s="15">
        <f si="0" t="shared"/>
        <v>2444935</v>
      </c>
      <c r="K6" s="15">
        <v>4148</v>
      </c>
      <c r="L6" s="15">
        <v>332526</v>
      </c>
      <c r="M6" s="15">
        <v>1108140</v>
      </c>
      <c r="N6" s="15">
        <v>1664152</v>
      </c>
      <c r="O6" s="15">
        <v>305612</v>
      </c>
      <c r="P6" s="15">
        <v>36347</v>
      </c>
      <c r="Q6" s="15">
        <v>21583</v>
      </c>
      <c r="R6" s="15">
        <v>2948473</v>
      </c>
      <c r="S6" s="15">
        <v>227654</v>
      </c>
      <c r="T6" s="15">
        <v>230433</v>
      </c>
      <c r="U6" s="15">
        <v>141953</v>
      </c>
      <c r="V6" s="15">
        <v>667735</v>
      </c>
      <c r="W6" s="15">
        <v>5305718</v>
      </c>
      <c r="X6" s="15">
        <f si="1" t="shared"/>
        <v>12994474</v>
      </c>
    </row>
    <row r="7" spans="1:24" x14ac:dyDescent="0.2">
      <c r="A7" s="20">
        <v>2013</v>
      </c>
      <c r="B7" s="15">
        <v>445631</v>
      </c>
      <c r="C7" s="15">
        <v>169243</v>
      </c>
      <c r="D7" s="15">
        <v>28346</v>
      </c>
      <c r="E7" s="15">
        <v>133561</v>
      </c>
      <c r="F7" s="15">
        <v>75399</v>
      </c>
      <c r="G7" s="15">
        <v>213920</v>
      </c>
      <c r="H7" s="15">
        <v>1395658</v>
      </c>
      <c r="I7" s="15">
        <v>58023</v>
      </c>
      <c r="J7" s="15">
        <f si="0" t="shared"/>
        <v>2519781</v>
      </c>
      <c r="K7" s="15">
        <v>13826</v>
      </c>
      <c r="L7" s="15">
        <v>252784</v>
      </c>
      <c r="M7" s="15">
        <v>1073465</v>
      </c>
      <c r="N7" s="15">
        <v>1685738</v>
      </c>
      <c r="O7" s="15">
        <v>384938</v>
      </c>
      <c r="P7" s="15">
        <v>21739</v>
      </c>
      <c r="Q7" s="15">
        <v>23465</v>
      </c>
      <c r="R7" s="15">
        <v>2941098</v>
      </c>
      <c r="S7" s="15">
        <v>162825</v>
      </c>
      <c r="T7" s="15">
        <v>615400</v>
      </c>
      <c r="U7" s="15">
        <v>30239</v>
      </c>
      <c r="V7" s="15">
        <v>640159</v>
      </c>
      <c r="W7" s="15">
        <v>4958494</v>
      </c>
      <c r="X7" s="15">
        <f si="1" t="shared"/>
        <v>12804170</v>
      </c>
    </row>
    <row r="8" spans="1:24" x14ac:dyDescent="0.2">
      <c r="A8" s="20">
        <v>2014</v>
      </c>
      <c r="B8" s="15">
        <v>467613.50400000002</v>
      </c>
      <c r="C8" s="15">
        <v>163776.875</v>
      </c>
      <c r="D8" s="15">
        <v>24911.794999999998</v>
      </c>
      <c r="E8" s="15">
        <v>149385.823</v>
      </c>
      <c r="F8" s="15">
        <v>84463.373999999996</v>
      </c>
      <c r="G8" s="15">
        <v>19616.577000000001</v>
      </c>
      <c r="H8" s="15">
        <v>1434619.996</v>
      </c>
      <c r="I8" s="15">
        <v>81647.482999999993</v>
      </c>
      <c r="J8" s="15">
        <f si="0" t="shared"/>
        <v>2426035.4270000001</v>
      </c>
      <c r="K8" s="15">
        <v>5792.2730000000001</v>
      </c>
      <c r="L8" s="15">
        <v>225795.24900000001</v>
      </c>
      <c r="M8" s="15">
        <v>714327.87699999998</v>
      </c>
      <c r="N8" s="15">
        <v>1478491.895</v>
      </c>
      <c r="O8" s="15">
        <v>390327.58500000002</v>
      </c>
      <c r="P8" s="15">
        <v>24100.905999999999</v>
      </c>
      <c r="Q8" s="15">
        <v>39357.476999999999</v>
      </c>
      <c r="R8" s="15">
        <v>2753057.3</v>
      </c>
      <c r="S8" s="15">
        <v>143641.38099999999</v>
      </c>
      <c r="T8" s="15">
        <v>643053.07799999998</v>
      </c>
      <c r="U8" s="15">
        <v>43760.023000000001</v>
      </c>
      <c r="V8" s="15">
        <v>588598.35800000001</v>
      </c>
      <c r="W8" s="15">
        <v>5018483.4419999998</v>
      </c>
      <c r="X8" s="15">
        <f si="1" t="shared"/>
        <v>12068786.843999999</v>
      </c>
    </row>
    <row r="9" spans="1:24" x14ac:dyDescent="0.2">
      <c r="A9" s="20">
        <v>2015</v>
      </c>
      <c r="B9" s="15">
        <v>537484.125</v>
      </c>
      <c r="C9" s="15">
        <v>166456.07500000001</v>
      </c>
      <c r="D9" s="15">
        <v>23698.214</v>
      </c>
      <c r="E9" s="15">
        <v>132797.25599999999</v>
      </c>
      <c r="F9" s="15">
        <v>76905.857999999993</v>
      </c>
      <c r="G9" s="15">
        <v>19595.189999999999</v>
      </c>
      <c r="H9" s="15">
        <v>1527720.561</v>
      </c>
      <c r="I9" s="15">
        <v>111466.675</v>
      </c>
      <c r="J9" s="15">
        <f>IF(B9&gt;1,SUM(B9:I9),"")</f>
        <v>2596123.9539999999</v>
      </c>
      <c r="K9" s="15">
        <v>2862.7959999999998</v>
      </c>
      <c r="L9" s="15">
        <v>282113.92300000001</v>
      </c>
      <c r="M9" s="15">
        <v>763310.84199999995</v>
      </c>
      <c r="N9" s="15">
        <v>1542730.7609999999</v>
      </c>
      <c r="O9" s="15">
        <v>407206.609</v>
      </c>
      <c r="P9" s="15">
        <v>36505.862000000001</v>
      </c>
      <c r="Q9" s="15">
        <v>18734.054</v>
      </c>
      <c r="R9" s="15">
        <v>2874897.7659999998</v>
      </c>
      <c r="S9" s="15">
        <v>127137.99099999999</v>
      </c>
      <c r="T9" s="15">
        <v>628529.277</v>
      </c>
      <c r="U9" s="15">
        <v>42606.091</v>
      </c>
      <c r="V9" s="15">
        <v>550984.87899999996</v>
      </c>
      <c r="W9" s="15">
        <v>4925699.5719999997</v>
      </c>
      <c r="X9" s="15">
        <f>IF(K9&gt;1,SUM(K9:W9),"")</f>
        <v>12203320.423</v>
      </c>
    </row>
    <row r="10" spans="1:24" x14ac:dyDescent="0.2">
      <c r="A10" s="51">
        <v>2016</v>
      </c>
      <c r="B10" s="21">
        <v>548393.06299999997</v>
      </c>
      <c r="C10" s="21">
        <v>173112.37400000001</v>
      </c>
      <c r="D10" s="21">
        <v>32751.881000000001</v>
      </c>
      <c r="E10" s="21">
        <v>137719.81599999999</v>
      </c>
      <c r="F10" s="21">
        <v>102362.78200000001</v>
      </c>
      <c r="G10" s="21">
        <v>19914.561000000002</v>
      </c>
      <c r="H10" s="21">
        <v>1396921.966</v>
      </c>
      <c r="I10" s="21">
        <v>206501.06400000001</v>
      </c>
      <c r="J10" s="15">
        <f si="0" t="shared"/>
        <v>2617677.5070000002</v>
      </c>
      <c r="K10" s="21">
        <v>5738.4759999999997</v>
      </c>
      <c r="L10" s="21">
        <v>214332.448</v>
      </c>
      <c r="M10" s="21">
        <v>329269.47600000002</v>
      </c>
      <c r="N10" s="21">
        <v>1727208.26</v>
      </c>
      <c r="O10" s="21">
        <v>361325.90100000001</v>
      </c>
      <c r="P10" s="21">
        <v>32380.472000000002</v>
      </c>
      <c r="Q10" s="21">
        <v>24696.362000000001</v>
      </c>
      <c r="R10" s="21">
        <v>2916528.767</v>
      </c>
      <c r="S10" s="21">
        <v>140127.21900000001</v>
      </c>
      <c r="T10" s="21">
        <v>624609.897</v>
      </c>
      <c r="U10" s="21">
        <v>36306.243000000002</v>
      </c>
      <c r="V10" s="21">
        <v>479267.13500000001</v>
      </c>
      <c r="W10" s="21">
        <v>5030925.6629999997</v>
      </c>
      <c r="X10" s="15">
        <f si="1" t="shared"/>
        <v>11922716.318999998</v>
      </c>
    </row>
    <row r="11" spans="1:24" x14ac:dyDescent="0.2">
      <c r="J11" s="15" t="str">
        <f si="0" t="shared"/>
        <v/>
      </c>
      <c r="X11" s="15" t="str">
        <f si="1" t="shared"/>
        <v/>
      </c>
    </row>
    <row r="12" spans="1:24" x14ac:dyDescent="0.2">
      <c r="J12" s="15" t="str">
        <f si="0" t="shared"/>
        <v/>
      </c>
      <c r="X12" s="15" t="str">
        <f si="1" t="shared"/>
        <v/>
      </c>
    </row>
    <row r="13" spans="1:24" x14ac:dyDescent="0.2">
      <c r="J13" s="15" t="str">
        <f si="0" t="shared"/>
        <v/>
      </c>
      <c r="X13" s="15" t="str">
        <f si="1" t="shared"/>
        <v/>
      </c>
    </row>
    <row r="14" spans="1:24" x14ac:dyDescent="0.2">
      <c r="J14" s="15"/>
      <c r="X14" s="15" t="str">
        <f si="1" t="shared"/>
        <v/>
      </c>
    </row>
    <row r="15" spans="1:24" x14ac:dyDescent="0.2">
      <c r="J15" s="15" t="str">
        <f si="0" t="shared"/>
        <v/>
      </c>
      <c r="X15" s="15" t="str">
        <f si="1" t="shared"/>
        <v/>
      </c>
    </row>
    <row r="16" spans="1:24" x14ac:dyDescent="0.2">
      <c r="J16" s="15" t="str">
        <f si="0" t="shared"/>
        <v/>
      </c>
      <c r="X16" s="15" t="str">
        <f si="1" t="shared"/>
        <v/>
      </c>
    </row>
    <row r="17" spans="10:24" x14ac:dyDescent="0.2">
      <c r="J17" s="15" t="str">
        <f si="0" t="shared"/>
        <v/>
      </c>
      <c r="X17" s="15" t="str">
        <f si="1" t="shared"/>
        <v/>
      </c>
    </row>
    <row r="18" spans="10:24" x14ac:dyDescent="0.2">
      <c r="J18" s="15" t="str">
        <f si="0" t="shared"/>
        <v/>
      </c>
      <c r="X18" s="15" t="str">
        <f si="1" t="shared"/>
        <v/>
      </c>
    </row>
    <row r="19" spans="10:24" x14ac:dyDescent="0.2">
      <c r="J19" s="15" t="str">
        <f si="0" t="shared"/>
        <v/>
      </c>
      <c r="X19" s="15" t="str">
        <f si="1" t="shared"/>
        <v/>
      </c>
    </row>
    <row r="20" spans="10:24" x14ac:dyDescent="0.2">
      <c r="J20" s="15" t="str">
        <f si="0" t="shared"/>
        <v/>
      </c>
      <c r="X20" s="15" t="str">
        <f si="1" t="shared"/>
        <v/>
      </c>
    </row>
    <row r="21" spans="10:24" x14ac:dyDescent="0.2">
      <c r="J21" s="15" t="str">
        <f si="0" t="shared"/>
        <v/>
      </c>
      <c r="X21" s="15" t="str">
        <f si="1" t="shared"/>
        <v/>
      </c>
    </row>
    <row r="22" spans="10:24" x14ac:dyDescent="0.2">
      <c r="J22" s="15" t="str">
        <f si="0" t="shared"/>
        <v/>
      </c>
      <c r="X22" s="15" t="str">
        <f si="1" t="shared"/>
        <v/>
      </c>
    </row>
    <row r="23" spans="10:24" x14ac:dyDescent="0.2">
      <c r="J23" s="15" t="str">
        <f si="0" t="shared"/>
        <v/>
      </c>
      <c r="X23" s="15" t="str">
        <f si="1" t="shared"/>
        <v/>
      </c>
    </row>
    <row r="24" spans="10:24" x14ac:dyDescent="0.2">
      <c r="J24" s="15" t="str">
        <f si="0" t="shared"/>
        <v/>
      </c>
      <c r="X24" s="15" t="str">
        <f si="1" t="shared"/>
        <v/>
      </c>
    </row>
    <row r="25" spans="10:24" x14ac:dyDescent="0.2">
      <c r="J25" s="15" t="str">
        <f si="0" t="shared"/>
        <v/>
      </c>
      <c r="X25" s="15" t="str">
        <f si="1" t="shared"/>
        <v/>
      </c>
    </row>
    <row r="26" spans="10:24" x14ac:dyDescent="0.2">
      <c r="J26" s="15" t="str">
        <f si="0" t="shared"/>
        <v/>
      </c>
      <c r="X26" s="15" t="str">
        <f si="1" t="shared"/>
        <v/>
      </c>
    </row>
    <row r="27" spans="10:24" x14ac:dyDescent="0.2">
      <c r="J27" s="15" t="str">
        <f si="0" t="shared"/>
        <v/>
      </c>
      <c r="X27" s="15" t="str">
        <f si="1" t="shared"/>
        <v/>
      </c>
    </row>
    <row r="28" spans="10:24" x14ac:dyDescent="0.2">
      <c r="J28" s="15" t="str">
        <f si="0" t="shared"/>
        <v/>
      </c>
      <c r="X28" s="15" t="str">
        <f si="1" t="shared"/>
        <v/>
      </c>
    </row>
    <row r="29" spans="10:24" x14ac:dyDescent="0.2">
      <c r="J29" s="15" t="str">
        <f si="0" t="shared"/>
        <v/>
      </c>
      <c r="X29" s="15" t="str">
        <f si="1" t="shared"/>
        <v/>
      </c>
    </row>
    <row r="30" spans="10:24" x14ac:dyDescent="0.2">
      <c r="J30" s="15" t="str">
        <f si="0" t="shared"/>
        <v/>
      </c>
      <c r="X30" s="15" t="str">
        <f si="1" t="shared"/>
        <v/>
      </c>
    </row>
    <row r="31" spans="10:24" x14ac:dyDescent="0.2">
      <c r="J31" s="15" t="str">
        <f si="0" t="shared"/>
        <v/>
      </c>
      <c r="X31" s="15" t="str">
        <f si="1" t="shared"/>
        <v/>
      </c>
    </row>
    <row r="32" spans="10:24" x14ac:dyDescent="0.2">
      <c r="J32" s="15" t="str">
        <f si="0" t="shared"/>
        <v/>
      </c>
      <c r="X32" s="15" t="str">
        <f si="1" t="shared"/>
        <v/>
      </c>
    </row>
    <row r="33" spans="10:24" x14ac:dyDescent="0.2">
      <c r="J33" s="15" t="str">
        <f si="0" t="shared"/>
        <v/>
      </c>
      <c r="X33" s="15" t="str">
        <f si="1" t="shared"/>
        <v/>
      </c>
    </row>
    <row r="34" spans="10:24" x14ac:dyDescent="0.2">
      <c r="J34" s="15" t="str">
        <f si="0" t="shared"/>
        <v/>
      </c>
      <c r="X34" s="15" t="str">
        <f si="1" t="shared"/>
        <v/>
      </c>
    </row>
    <row r="35" spans="10:24" x14ac:dyDescent="0.2">
      <c r="J35" s="15" t="str">
        <f si="0" t="shared"/>
        <v/>
      </c>
      <c r="X35" s="15" t="str">
        <f si="1" t="shared"/>
        <v/>
      </c>
    </row>
    <row r="36" spans="10:24" x14ac:dyDescent="0.2">
      <c r="J36" s="15" t="str">
        <f si="0" t="shared"/>
        <v/>
      </c>
      <c r="X36" s="15" t="str">
        <f si="1" t="shared"/>
        <v/>
      </c>
    </row>
    <row r="37" spans="10:24" x14ac:dyDescent="0.2">
      <c r="J37" s="15" t="str">
        <f si="0" t="shared"/>
        <v/>
      </c>
      <c r="X37" s="15" t="str">
        <f si="1" t="shared"/>
        <v/>
      </c>
    </row>
    <row r="38" spans="10:24" x14ac:dyDescent="0.2">
      <c r="J38" s="15" t="str">
        <f si="0" t="shared"/>
        <v/>
      </c>
      <c r="X38" s="15" t="str">
        <f si="1" t="shared"/>
        <v/>
      </c>
    </row>
    <row r="39" spans="10:24" x14ac:dyDescent="0.2">
      <c r="J39" s="15" t="str">
        <f si="0" t="shared"/>
        <v/>
      </c>
      <c r="X39" s="15" t="str">
        <f si="1" t="shared"/>
        <v/>
      </c>
    </row>
    <row r="40" spans="10:24" x14ac:dyDescent="0.2">
      <c r="J40" s="15" t="str">
        <f si="0" t="shared"/>
        <v/>
      </c>
      <c r="X40" s="15" t="str">
        <f si="1" t="shared"/>
        <v/>
      </c>
    </row>
    <row r="41" spans="10:24" x14ac:dyDescent="0.2">
      <c r="J41" s="15" t="str">
        <f si="0" t="shared"/>
        <v/>
      </c>
      <c r="X41" s="15" t="str">
        <f si="1" t="shared"/>
        <v/>
      </c>
    </row>
    <row r="42" spans="10:24" x14ac:dyDescent="0.2">
      <c r="J42" s="15" t="str">
        <f si="0" t="shared"/>
        <v/>
      </c>
      <c r="X42" s="15" t="str">
        <f si="1" t="shared"/>
        <v/>
      </c>
    </row>
    <row r="43" spans="10:24" x14ac:dyDescent="0.2">
      <c r="J43" s="15" t="str">
        <f si="0" t="shared"/>
        <v/>
      </c>
      <c r="X43" s="15" t="str">
        <f si="1" t="shared"/>
        <v/>
      </c>
    </row>
    <row r="44" spans="10:24" x14ac:dyDescent="0.2">
      <c r="J44" s="15" t="str">
        <f si="0" t="shared"/>
        <v/>
      </c>
      <c r="X44" s="15" t="str">
        <f si="1" t="shared"/>
        <v/>
      </c>
    </row>
    <row r="45" spans="10:24" x14ac:dyDescent="0.2">
      <c r="J45" s="15" t="str">
        <f si="0" t="shared"/>
        <v/>
      </c>
      <c r="X45" s="15" t="str">
        <f si="1" t="shared"/>
        <v/>
      </c>
    </row>
    <row r="46" spans="10:24" x14ac:dyDescent="0.2">
      <c r="J46" s="15" t="str">
        <f si="0" t="shared"/>
        <v/>
      </c>
      <c r="X46" s="15" t="str">
        <f si="1" t="shared"/>
        <v/>
      </c>
    </row>
    <row r="47" spans="10:24" x14ac:dyDescent="0.2">
      <c r="J47" s="15" t="str">
        <f si="0" t="shared"/>
        <v/>
      </c>
      <c r="X47" s="15" t="str">
        <f si="1" t="shared"/>
        <v/>
      </c>
    </row>
    <row r="48" spans="10:24" x14ac:dyDescent="0.2">
      <c r="J48" s="15" t="str">
        <f si="0" t="shared"/>
        <v/>
      </c>
      <c r="X48" s="15" t="str">
        <f si="1" t="shared"/>
        <v/>
      </c>
    </row>
    <row r="49" spans="10:24" x14ac:dyDescent="0.2">
      <c r="J49" s="15" t="str">
        <f si="0" t="shared"/>
        <v/>
      </c>
      <c r="X49" s="15" t="str">
        <f si="1" t="shared"/>
        <v/>
      </c>
    </row>
    <row r="50" spans="10:24" x14ac:dyDescent="0.2">
      <c r="J50" s="15" t="str">
        <f si="0" t="shared"/>
        <v/>
      </c>
      <c r="X50" s="15" t="str">
        <f si="1" t="shared"/>
        <v/>
      </c>
    </row>
    <row r="51" spans="10:24" x14ac:dyDescent="0.2">
      <c r="J51" s="15" t="str">
        <f si="0" t="shared"/>
        <v/>
      </c>
      <c r="X51" s="15" t="str">
        <f si="1" t="shared"/>
        <v/>
      </c>
    </row>
    <row r="52" spans="10:24" x14ac:dyDescent="0.2">
      <c r="J52" s="15" t="str">
        <f si="0" t="shared"/>
        <v/>
      </c>
      <c r="X52" s="15" t="str">
        <f si="1" t="shared"/>
        <v/>
      </c>
    </row>
    <row r="53" spans="10:24" x14ac:dyDescent="0.2">
      <c r="J53" s="15" t="str">
        <f si="0" t="shared"/>
        <v/>
      </c>
      <c r="X53" s="15" t="str">
        <f si="1" t="shared"/>
        <v/>
      </c>
    </row>
    <row r="54" spans="10:24" x14ac:dyDescent="0.2">
      <c r="J54" s="15" t="str">
        <f si="0" t="shared"/>
        <v/>
      </c>
      <c r="X54" s="15" t="str">
        <f si="1" t="shared"/>
        <v/>
      </c>
    </row>
    <row r="55" spans="10:24" x14ac:dyDescent="0.2">
      <c r="J55" s="15" t="str">
        <f si="0" t="shared"/>
        <v/>
      </c>
      <c r="X55" s="15" t="str">
        <f si="1" t="shared"/>
        <v/>
      </c>
    </row>
    <row r="56" spans="10:24" x14ac:dyDescent="0.2">
      <c r="J56" s="15" t="str">
        <f si="0" t="shared"/>
        <v/>
      </c>
      <c r="X56" s="15" t="str">
        <f si="1" t="shared"/>
        <v/>
      </c>
    </row>
    <row r="57" spans="10:24" x14ac:dyDescent="0.2">
      <c r="J57" s="15" t="str">
        <f si="0" t="shared"/>
        <v/>
      </c>
      <c r="X57" s="15" t="str">
        <f si="1" t="shared"/>
        <v/>
      </c>
    </row>
    <row r="58" spans="10:24" x14ac:dyDescent="0.2">
      <c r="J58" s="15" t="str">
        <f si="0" t="shared"/>
        <v/>
      </c>
      <c r="X58" s="15" t="str">
        <f si="1" t="shared"/>
        <v/>
      </c>
    </row>
    <row r="59" spans="10:24" x14ac:dyDescent="0.2">
      <c r="J59" s="15" t="str">
        <f si="0" t="shared"/>
        <v/>
      </c>
      <c r="X59" s="15" t="str">
        <f si="1" t="shared"/>
        <v/>
      </c>
    </row>
    <row r="60" spans="10:24" x14ac:dyDescent="0.2">
      <c r="J60" s="15" t="str">
        <f si="0" t="shared"/>
        <v/>
      </c>
      <c r="X60" s="15" t="str">
        <f si="1" t="shared"/>
        <v/>
      </c>
    </row>
    <row r="61" spans="10:24" x14ac:dyDescent="0.2">
      <c r="J61" s="15" t="str">
        <f si="0" t="shared"/>
        <v/>
      </c>
      <c r="X61" s="15" t="str">
        <f si="1" t="shared"/>
        <v/>
      </c>
    </row>
    <row r="62" spans="10:24" x14ac:dyDescent="0.2">
      <c r="J62" s="15" t="str">
        <f si="0" t="shared"/>
        <v/>
      </c>
      <c r="X62" s="15" t="str">
        <f si="1" t="shared"/>
        <v/>
      </c>
    </row>
    <row r="63" spans="10:24" x14ac:dyDescent="0.2">
      <c r="J63" s="15" t="str">
        <f si="0" t="shared"/>
        <v/>
      </c>
      <c r="X63" s="15" t="str">
        <f si="1" t="shared"/>
        <v/>
      </c>
    </row>
    <row r="64" spans="10:24" x14ac:dyDescent="0.2">
      <c r="J64" s="15" t="str">
        <f si="0" t="shared"/>
        <v/>
      </c>
      <c r="X64" s="15" t="str">
        <f si="1" t="shared"/>
        <v/>
      </c>
    </row>
    <row r="65" spans="10:24" x14ac:dyDescent="0.2">
      <c r="J65" s="15" t="str">
        <f si="0" t="shared"/>
        <v/>
      </c>
      <c r="X65" s="15" t="str">
        <f si="1" t="shared"/>
        <v/>
      </c>
    </row>
    <row r="66" spans="10:24" x14ac:dyDescent="0.2">
      <c r="J66" s="15" t="str">
        <f ref="J66:J129" si="2" t="shared">IF(B66&gt;1,SUM(B66:I66),"")</f>
        <v/>
      </c>
      <c r="X66" s="15" t="str">
        <f ref="X66:X129" si="3" t="shared">IF(K66&gt;1,SUM(K66:W66),"")</f>
        <v/>
      </c>
    </row>
    <row r="67" spans="10:24" x14ac:dyDescent="0.2">
      <c r="J67" s="15" t="str">
        <f si="2" t="shared"/>
        <v/>
      </c>
      <c r="X67" s="15" t="str">
        <f si="3" t="shared"/>
        <v/>
      </c>
    </row>
    <row r="68" spans="10:24" x14ac:dyDescent="0.2">
      <c r="J68" s="15" t="str">
        <f si="2" t="shared"/>
        <v/>
      </c>
      <c r="X68" s="15" t="str">
        <f si="3" t="shared"/>
        <v/>
      </c>
    </row>
    <row r="69" spans="10:24" x14ac:dyDescent="0.2">
      <c r="J69" s="15" t="str">
        <f si="2" t="shared"/>
        <v/>
      </c>
      <c r="X69" s="15" t="str">
        <f si="3" t="shared"/>
        <v/>
      </c>
    </row>
    <row r="70" spans="10:24" x14ac:dyDescent="0.2">
      <c r="J70" s="15" t="str">
        <f si="2" t="shared"/>
        <v/>
      </c>
      <c r="X70" s="15" t="str">
        <f si="3" t="shared"/>
        <v/>
      </c>
    </row>
    <row r="71" spans="10:24" x14ac:dyDescent="0.2">
      <c r="J71" s="15" t="str">
        <f si="2" t="shared"/>
        <v/>
      </c>
      <c r="X71" s="15" t="str">
        <f si="3" t="shared"/>
        <v/>
      </c>
    </row>
    <row r="72" spans="10:24" x14ac:dyDescent="0.2">
      <c r="J72" s="15" t="str">
        <f si="2" t="shared"/>
        <v/>
      </c>
      <c r="X72" s="15" t="str">
        <f si="3" t="shared"/>
        <v/>
      </c>
    </row>
    <row r="73" spans="10:24" x14ac:dyDescent="0.2">
      <c r="J73" s="15" t="str">
        <f si="2" t="shared"/>
        <v/>
      </c>
      <c r="X73" s="15" t="str">
        <f si="3" t="shared"/>
        <v/>
      </c>
    </row>
    <row r="74" spans="10:24" x14ac:dyDescent="0.2">
      <c r="J74" s="15" t="str">
        <f si="2" t="shared"/>
        <v/>
      </c>
      <c r="X74" s="15" t="str">
        <f si="3" t="shared"/>
        <v/>
      </c>
    </row>
    <row r="75" spans="10:24" x14ac:dyDescent="0.2">
      <c r="J75" s="15" t="str">
        <f si="2" t="shared"/>
        <v/>
      </c>
      <c r="X75" s="15" t="str">
        <f si="3" t="shared"/>
        <v/>
      </c>
    </row>
    <row r="76" spans="10:24" x14ac:dyDescent="0.2">
      <c r="J76" s="15" t="str">
        <f si="2" t="shared"/>
        <v/>
      </c>
      <c r="X76" s="15" t="str">
        <f si="3" t="shared"/>
        <v/>
      </c>
    </row>
    <row r="77" spans="10:24" x14ac:dyDescent="0.2">
      <c r="J77" s="15" t="str">
        <f si="2" t="shared"/>
        <v/>
      </c>
      <c r="X77" s="15" t="str">
        <f si="3" t="shared"/>
        <v/>
      </c>
    </row>
    <row r="78" spans="10:24" x14ac:dyDescent="0.2">
      <c r="J78" s="15" t="str">
        <f si="2" t="shared"/>
        <v/>
      </c>
      <c r="X78" s="15" t="str">
        <f si="3" t="shared"/>
        <v/>
      </c>
    </row>
    <row r="79" spans="10:24" x14ac:dyDescent="0.2">
      <c r="J79" s="15" t="str">
        <f si="2" t="shared"/>
        <v/>
      </c>
      <c r="X79" s="15" t="str">
        <f si="3" t="shared"/>
        <v/>
      </c>
    </row>
    <row r="80" spans="10:24" x14ac:dyDescent="0.2">
      <c r="J80" s="15" t="str">
        <f si="2" t="shared"/>
        <v/>
      </c>
      <c r="X80" s="15" t="str">
        <f si="3" t="shared"/>
        <v/>
      </c>
    </row>
    <row r="81" spans="10:24" x14ac:dyDescent="0.2">
      <c r="J81" s="15" t="str">
        <f si="2" t="shared"/>
        <v/>
      </c>
      <c r="X81" s="15" t="str">
        <f si="3" t="shared"/>
        <v/>
      </c>
    </row>
    <row r="82" spans="10:24" x14ac:dyDescent="0.2">
      <c r="J82" s="15" t="str">
        <f si="2" t="shared"/>
        <v/>
      </c>
      <c r="X82" s="15" t="str">
        <f si="3" t="shared"/>
        <v/>
      </c>
    </row>
    <row r="83" spans="10:24" x14ac:dyDescent="0.2">
      <c r="J83" s="15" t="str">
        <f si="2" t="shared"/>
        <v/>
      </c>
      <c r="X83" s="15" t="str">
        <f si="3" t="shared"/>
        <v/>
      </c>
    </row>
    <row r="84" spans="10:24" x14ac:dyDescent="0.2">
      <c r="J84" s="15" t="str">
        <f si="2" t="shared"/>
        <v/>
      </c>
      <c r="X84" s="15" t="str">
        <f si="3" t="shared"/>
        <v/>
      </c>
    </row>
    <row r="85" spans="10:24" x14ac:dyDescent="0.2">
      <c r="J85" s="15" t="str">
        <f si="2" t="shared"/>
        <v/>
      </c>
      <c r="X85" s="15" t="str">
        <f si="3" t="shared"/>
        <v/>
      </c>
    </row>
    <row r="86" spans="10:24" x14ac:dyDescent="0.2">
      <c r="J86" s="15" t="str">
        <f si="2" t="shared"/>
        <v/>
      </c>
      <c r="X86" s="15" t="str">
        <f si="3" t="shared"/>
        <v/>
      </c>
    </row>
    <row r="87" spans="10:24" x14ac:dyDescent="0.2">
      <c r="J87" s="15" t="str">
        <f si="2" t="shared"/>
        <v/>
      </c>
      <c r="X87" s="15" t="str">
        <f si="3" t="shared"/>
        <v/>
      </c>
    </row>
    <row r="88" spans="10:24" x14ac:dyDescent="0.2">
      <c r="J88" s="15" t="str">
        <f si="2" t="shared"/>
        <v/>
      </c>
      <c r="X88" s="15" t="str">
        <f si="3" t="shared"/>
        <v/>
      </c>
    </row>
    <row r="89" spans="10:24" x14ac:dyDescent="0.2">
      <c r="J89" s="15" t="str">
        <f si="2" t="shared"/>
        <v/>
      </c>
      <c r="X89" s="15" t="str">
        <f si="3" t="shared"/>
        <v/>
      </c>
    </row>
    <row r="90" spans="10:24" x14ac:dyDescent="0.2">
      <c r="J90" s="15" t="str">
        <f si="2" t="shared"/>
        <v/>
      </c>
      <c r="X90" s="15" t="str">
        <f si="3" t="shared"/>
        <v/>
      </c>
    </row>
    <row r="91" spans="10:24" x14ac:dyDescent="0.2">
      <c r="J91" s="15" t="str">
        <f si="2" t="shared"/>
        <v/>
      </c>
      <c r="X91" s="15" t="str">
        <f si="3" t="shared"/>
        <v/>
      </c>
    </row>
    <row r="92" spans="10:24" x14ac:dyDescent="0.2">
      <c r="J92" s="15" t="str">
        <f si="2" t="shared"/>
        <v/>
      </c>
      <c r="X92" s="15" t="str">
        <f si="3" t="shared"/>
        <v/>
      </c>
    </row>
    <row r="93" spans="10:24" x14ac:dyDescent="0.2">
      <c r="J93" s="15" t="str">
        <f si="2" t="shared"/>
        <v/>
      </c>
      <c r="X93" s="15" t="str">
        <f si="3" t="shared"/>
        <v/>
      </c>
    </row>
    <row r="94" spans="10:24" x14ac:dyDescent="0.2">
      <c r="J94" s="15" t="str">
        <f si="2" t="shared"/>
        <v/>
      </c>
      <c r="X94" s="15" t="str">
        <f si="3" t="shared"/>
        <v/>
      </c>
    </row>
    <row r="95" spans="10:24" x14ac:dyDescent="0.2">
      <c r="J95" s="15" t="str">
        <f si="2" t="shared"/>
        <v/>
      </c>
      <c r="X95" s="15" t="str">
        <f si="3" t="shared"/>
        <v/>
      </c>
    </row>
    <row r="96" spans="10:24" x14ac:dyDescent="0.2">
      <c r="J96" s="15" t="str">
        <f si="2" t="shared"/>
        <v/>
      </c>
      <c r="X96" s="15" t="str">
        <f si="3" t="shared"/>
        <v/>
      </c>
    </row>
    <row r="97" spans="10:24" x14ac:dyDescent="0.2">
      <c r="J97" s="15" t="str">
        <f si="2" t="shared"/>
        <v/>
      </c>
      <c r="X97" s="15" t="str">
        <f si="3" t="shared"/>
        <v/>
      </c>
    </row>
    <row r="98" spans="10:24" x14ac:dyDescent="0.2">
      <c r="J98" s="15" t="str">
        <f si="2" t="shared"/>
        <v/>
      </c>
      <c r="X98" s="15" t="str">
        <f si="3" t="shared"/>
        <v/>
      </c>
    </row>
    <row r="99" spans="10:24" x14ac:dyDescent="0.2">
      <c r="J99" s="15" t="str">
        <f si="2" t="shared"/>
        <v/>
      </c>
      <c r="X99" s="15" t="str">
        <f si="3" t="shared"/>
        <v/>
      </c>
    </row>
    <row r="100" spans="10:24" x14ac:dyDescent="0.2">
      <c r="J100" s="15" t="str">
        <f si="2" t="shared"/>
        <v/>
      </c>
      <c r="X100" s="15" t="str">
        <f si="3" t="shared"/>
        <v/>
      </c>
    </row>
    <row r="101" spans="10:24" x14ac:dyDescent="0.2">
      <c r="J101" s="15" t="str">
        <f si="2" t="shared"/>
        <v/>
      </c>
      <c r="X101" s="15" t="str">
        <f si="3" t="shared"/>
        <v/>
      </c>
    </row>
    <row r="102" spans="10:24" x14ac:dyDescent="0.2">
      <c r="J102" s="15" t="str">
        <f si="2" t="shared"/>
        <v/>
      </c>
      <c r="X102" s="15" t="str">
        <f si="3" t="shared"/>
        <v/>
      </c>
    </row>
    <row r="103" spans="10:24" x14ac:dyDescent="0.2">
      <c r="J103" s="15" t="str">
        <f si="2" t="shared"/>
        <v/>
      </c>
      <c r="X103" s="15" t="str">
        <f si="3" t="shared"/>
        <v/>
      </c>
    </row>
    <row r="104" spans="10:24" x14ac:dyDescent="0.2">
      <c r="J104" s="15" t="str">
        <f si="2" t="shared"/>
        <v/>
      </c>
      <c r="X104" s="15" t="str">
        <f si="3" t="shared"/>
        <v/>
      </c>
    </row>
    <row r="105" spans="10:24" x14ac:dyDescent="0.2">
      <c r="J105" s="15" t="str">
        <f si="2" t="shared"/>
        <v/>
      </c>
      <c r="X105" s="15" t="str">
        <f si="3" t="shared"/>
        <v/>
      </c>
    </row>
    <row r="106" spans="10:24" x14ac:dyDescent="0.2">
      <c r="J106" s="15" t="str">
        <f si="2" t="shared"/>
        <v/>
      </c>
      <c r="X106" s="15" t="str">
        <f si="3" t="shared"/>
        <v/>
      </c>
    </row>
    <row r="107" spans="10:24" x14ac:dyDescent="0.2">
      <c r="J107" s="15" t="str">
        <f si="2" t="shared"/>
        <v/>
      </c>
      <c r="X107" s="15" t="str">
        <f si="3" t="shared"/>
        <v/>
      </c>
    </row>
    <row r="108" spans="10:24" x14ac:dyDescent="0.2">
      <c r="J108" s="15" t="str">
        <f si="2" t="shared"/>
        <v/>
      </c>
      <c r="X108" s="15" t="str">
        <f si="3" t="shared"/>
        <v/>
      </c>
    </row>
    <row r="109" spans="10:24" x14ac:dyDescent="0.2">
      <c r="J109" s="15" t="str">
        <f si="2" t="shared"/>
        <v/>
      </c>
      <c r="X109" s="15" t="str">
        <f si="3" t="shared"/>
        <v/>
      </c>
    </row>
    <row r="110" spans="10:24" x14ac:dyDescent="0.2">
      <c r="J110" s="15" t="str">
        <f si="2" t="shared"/>
        <v/>
      </c>
      <c r="X110" s="15" t="str">
        <f si="3" t="shared"/>
        <v/>
      </c>
    </row>
    <row r="111" spans="10:24" x14ac:dyDescent="0.2">
      <c r="J111" s="15" t="str">
        <f si="2" t="shared"/>
        <v/>
      </c>
      <c r="X111" s="15" t="str">
        <f si="3" t="shared"/>
        <v/>
      </c>
    </row>
    <row r="112" spans="10:24" x14ac:dyDescent="0.2">
      <c r="J112" s="15" t="str">
        <f si="2" t="shared"/>
        <v/>
      </c>
      <c r="X112" s="15" t="str">
        <f si="3" t="shared"/>
        <v/>
      </c>
    </row>
    <row r="113" spans="10:24" x14ac:dyDescent="0.2">
      <c r="J113" s="15" t="str">
        <f si="2" t="shared"/>
        <v/>
      </c>
      <c r="X113" s="15" t="str">
        <f si="3" t="shared"/>
        <v/>
      </c>
    </row>
    <row r="114" spans="10:24" x14ac:dyDescent="0.2">
      <c r="J114" s="15" t="str">
        <f si="2" t="shared"/>
        <v/>
      </c>
      <c r="X114" s="15" t="str">
        <f si="3" t="shared"/>
        <v/>
      </c>
    </row>
    <row r="115" spans="10:24" x14ac:dyDescent="0.2">
      <c r="J115" s="15" t="str">
        <f si="2" t="shared"/>
        <v/>
      </c>
      <c r="X115" s="15" t="str">
        <f si="3" t="shared"/>
        <v/>
      </c>
    </row>
    <row r="116" spans="10:24" x14ac:dyDescent="0.2">
      <c r="J116" s="15" t="str">
        <f si="2" t="shared"/>
        <v/>
      </c>
      <c r="X116" s="15" t="str">
        <f si="3" t="shared"/>
        <v/>
      </c>
    </row>
    <row r="117" spans="10:24" x14ac:dyDescent="0.2">
      <c r="J117" s="15" t="str">
        <f si="2" t="shared"/>
        <v/>
      </c>
      <c r="X117" s="15" t="str">
        <f si="3" t="shared"/>
        <v/>
      </c>
    </row>
    <row r="118" spans="10:24" x14ac:dyDescent="0.2">
      <c r="J118" s="15" t="str">
        <f si="2" t="shared"/>
        <v/>
      </c>
      <c r="X118" s="15" t="str">
        <f si="3" t="shared"/>
        <v/>
      </c>
    </row>
    <row r="119" spans="10:24" x14ac:dyDescent="0.2">
      <c r="J119" s="15" t="str">
        <f si="2" t="shared"/>
        <v/>
      </c>
      <c r="X119" s="15" t="str">
        <f si="3" t="shared"/>
        <v/>
      </c>
    </row>
    <row r="120" spans="10:24" x14ac:dyDescent="0.2">
      <c r="J120" s="15" t="str">
        <f si="2" t="shared"/>
        <v/>
      </c>
      <c r="X120" s="15" t="str">
        <f si="3" t="shared"/>
        <v/>
      </c>
    </row>
    <row r="121" spans="10:24" x14ac:dyDescent="0.2">
      <c r="J121" s="15" t="str">
        <f si="2" t="shared"/>
        <v/>
      </c>
      <c r="X121" s="15" t="str">
        <f si="3" t="shared"/>
        <v/>
      </c>
    </row>
    <row r="122" spans="10:24" x14ac:dyDescent="0.2">
      <c r="J122" s="15" t="str">
        <f si="2" t="shared"/>
        <v/>
      </c>
      <c r="X122" s="15" t="str">
        <f si="3" t="shared"/>
        <v/>
      </c>
    </row>
    <row r="123" spans="10:24" x14ac:dyDescent="0.2">
      <c r="J123" s="15" t="str">
        <f si="2" t="shared"/>
        <v/>
      </c>
      <c r="X123" s="15" t="str">
        <f si="3" t="shared"/>
        <v/>
      </c>
    </row>
    <row r="124" spans="10:24" x14ac:dyDescent="0.2">
      <c r="J124" s="15" t="str">
        <f si="2" t="shared"/>
        <v/>
      </c>
      <c r="X124" s="15" t="str">
        <f si="3" t="shared"/>
        <v/>
      </c>
    </row>
    <row r="125" spans="10:24" x14ac:dyDescent="0.2">
      <c r="J125" s="15" t="str">
        <f si="2" t="shared"/>
        <v/>
      </c>
      <c r="X125" s="15" t="str">
        <f si="3" t="shared"/>
        <v/>
      </c>
    </row>
    <row r="126" spans="10:24" x14ac:dyDescent="0.2">
      <c r="J126" s="15" t="str">
        <f si="2" t="shared"/>
        <v/>
      </c>
      <c r="X126" s="15" t="str">
        <f si="3" t="shared"/>
        <v/>
      </c>
    </row>
    <row r="127" spans="10:24" x14ac:dyDescent="0.2">
      <c r="J127" s="15" t="str">
        <f si="2" t="shared"/>
        <v/>
      </c>
      <c r="X127" s="15" t="str">
        <f si="3" t="shared"/>
        <v/>
      </c>
    </row>
    <row r="128" spans="10:24" x14ac:dyDescent="0.2">
      <c r="J128" s="15" t="str">
        <f si="2" t="shared"/>
        <v/>
      </c>
      <c r="X128" s="15" t="str">
        <f si="3" t="shared"/>
        <v/>
      </c>
    </row>
    <row r="129" spans="10:24" x14ac:dyDescent="0.2">
      <c r="J129" s="15" t="str">
        <f si="2" t="shared"/>
        <v/>
      </c>
      <c r="X129" s="15" t="str">
        <f si="3" t="shared"/>
        <v/>
      </c>
    </row>
    <row r="130" spans="10:24" x14ac:dyDescent="0.2">
      <c r="J130" s="15" t="str">
        <f ref="J130:J193" si="4" t="shared">IF(B130&gt;1,SUM(B130:I130),"")</f>
        <v/>
      </c>
      <c r="X130" s="15" t="str">
        <f ref="X130:X193" si="5" t="shared">IF(K130&gt;1,SUM(K130:W130),"")</f>
        <v/>
      </c>
    </row>
    <row r="131" spans="10:24" x14ac:dyDescent="0.2">
      <c r="J131" s="15" t="str">
        <f si="4" t="shared"/>
        <v/>
      </c>
      <c r="X131" s="15" t="str">
        <f si="5" t="shared"/>
        <v/>
      </c>
    </row>
    <row r="132" spans="10:24" x14ac:dyDescent="0.2">
      <c r="J132" s="15" t="str">
        <f si="4" t="shared"/>
        <v/>
      </c>
      <c r="X132" s="15" t="str">
        <f si="5" t="shared"/>
        <v/>
      </c>
    </row>
    <row r="133" spans="10:24" x14ac:dyDescent="0.2">
      <c r="J133" s="15" t="str">
        <f si="4" t="shared"/>
        <v/>
      </c>
      <c r="X133" s="15" t="str">
        <f si="5" t="shared"/>
        <v/>
      </c>
    </row>
    <row r="134" spans="10:24" x14ac:dyDescent="0.2">
      <c r="J134" s="15" t="str">
        <f si="4" t="shared"/>
        <v/>
      </c>
      <c r="X134" s="15" t="str">
        <f si="5" t="shared"/>
        <v/>
      </c>
    </row>
    <row r="135" spans="10:24" x14ac:dyDescent="0.2">
      <c r="J135" s="15" t="str">
        <f si="4" t="shared"/>
        <v/>
      </c>
      <c r="X135" s="15" t="str">
        <f si="5" t="shared"/>
        <v/>
      </c>
    </row>
    <row r="136" spans="10:24" x14ac:dyDescent="0.2">
      <c r="J136" s="15" t="str">
        <f si="4" t="shared"/>
        <v/>
      </c>
      <c r="X136" s="15" t="str">
        <f si="5" t="shared"/>
        <v/>
      </c>
    </row>
    <row r="137" spans="10:24" x14ac:dyDescent="0.2">
      <c r="J137" s="15" t="str">
        <f si="4" t="shared"/>
        <v/>
      </c>
      <c r="X137" s="15" t="str">
        <f si="5" t="shared"/>
        <v/>
      </c>
    </row>
    <row r="138" spans="10:24" x14ac:dyDescent="0.2">
      <c r="J138" s="15" t="str">
        <f si="4" t="shared"/>
        <v/>
      </c>
      <c r="X138" s="15" t="str">
        <f si="5" t="shared"/>
        <v/>
      </c>
    </row>
    <row r="139" spans="10:24" x14ac:dyDescent="0.2">
      <c r="J139" s="15" t="str">
        <f si="4" t="shared"/>
        <v/>
      </c>
      <c r="X139" s="15" t="str">
        <f si="5" t="shared"/>
        <v/>
      </c>
    </row>
    <row r="140" spans="10:24" x14ac:dyDescent="0.2">
      <c r="J140" s="15" t="str">
        <f si="4" t="shared"/>
        <v/>
      </c>
      <c r="X140" s="15" t="str">
        <f si="5" t="shared"/>
        <v/>
      </c>
    </row>
    <row r="141" spans="10:24" x14ac:dyDescent="0.2">
      <c r="J141" s="15" t="str">
        <f si="4" t="shared"/>
        <v/>
      </c>
      <c r="X141" s="15" t="str">
        <f si="5" t="shared"/>
        <v/>
      </c>
    </row>
    <row r="142" spans="10:24" x14ac:dyDescent="0.2">
      <c r="J142" s="15" t="str">
        <f si="4" t="shared"/>
        <v/>
      </c>
      <c r="X142" s="15" t="str">
        <f si="5" t="shared"/>
        <v/>
      </c>
    </row>
    <row r="143" spans="10:24" x14ac:dyDescent="0.2">
      <c r="J143" s="15" t="str">
        <f si="4" t="shared"/>
        <v/>
      </c>
      <c r="X143" s="15" t="str">
        <f si="5" t="shared"/>
        <v/>
      </c>
    </row>
    <row r="144" spans="10:24" x14ac:dyDescent="0.2">
      <c r="J144" s="15" t="str">
        <f si="4" t="shared"/>
        <v/>
      </c>
      <c r="X144" s="15" t="str">
        <f si="5" t="shared"/>
        <v/>
      </c>
    </row>
    <row r="145" spans="10:24" x14ac:dyDescent="0.2">
      <c r="J145" s="15" t="str">
        <f si="4" t="shared"/>
        <v/>
      </c>
      <c r="X145" s="15" t="str">
        <f si="5" t="shared"/>
        <v/>
      </c>
    </row>
    <row r="146" spans="10:24" x14ac:dyDescent="0.2">
      <c r="J146" s="15" t="str">
        <f si="4" t="shared"/>
        <v/>
      </c>
      <c r="X146" s="15" t="str">
        <f si="5" t="shared"/>
        <v/>
      </c>
    </row>
    <row r="147" spans="10:24" x14ac:dyDescent="0.2">
      <c r="J147" s="15" t="str">
        <f si="4" t="shared"/>
        <v/>
      </c>
      <c r="X147" s="15" t="str">
        <f si="5" t="shared"/>
        <v/>
      </c>
    </row>
    <row r="148" spans="10:24" x14ac:dyDescent="0.2">
      <c r="J148" s="15" t="str">
        <f si="4" t="shared"/>
        <v/>
      </c>
      <c r="X148" s="15" t="str">
        <f si="5" t="shared"/>
        <v/>
      </c>
    </row>
    <row r="149" spans="10:24" x14ac:dyDescent="0.2">
      <c r="J149" s="15" t="str">
        <f si="4" t="shared"/>
        <v/>
      </c>
      <c r="X149" s="15" t="str">
        <f si="5" t="shared"/>
        <v/>
      </c>
    </row>
    <row r="150" spans="10:24" x14ac:dyDescent="0.2">
      <c r="J150" s="15" t="str">
        <f si="4" t="shared"/>
        <v/>
      </c>
      <c r="X150" s="15" t="str">
        <f si="5" t="shared"/>
        <v/>
      </c>
    </row>
    <row r="151" spans="10:24" x14ac:dyDescent="0.2">
      <c r="J151" s="15" t="str">
        <f si="4" t="shared"/>
        <v/>
      </c>
      <c r="X151" s="15" t="str">
        <f si="5" t="shared"/>
        <v/>
      </c>
    </row>
    <row r="152" spans="10:24" x14ac:dyDescent="0.2">
      <c r="J152" s="15" t="str">
        <f si="4" t="shared"/>
        <v/>
      </c>
      <c r="X152" s="15" t="str">
        <f si="5" t="shared"/>
        <v/>
      </c>
    </row>
    <row r="153" spans="10:24" x14ac:dyDescent="0.2">
      <c r="J153" s="15" t="str">
        <f si="4" t="shared"/>
        <v/>
      </c>
      <c r="X153" s="15" t="str">
        <f si="5" t="shared"/>
        <v/>
      </c>
    </row>
    <row r="154" spans="10:24" x14ac:dyDescent="0.2">
      <c r="J154" s="15" t="str">
        <f si="4" t="shared"/>
        <v/>
      </c>
      <c r="X154" s="15" t="str">
        <f si="5" t="shared"/>
        <v/>
      </c>
    </row>
    <row r="155" spans="10:24" x14ac:dyDescent="0.2">
      <c r="J155" s="15" t="str">
        <f si="4" t="shared"/>
        <v/>
      </c>
      <c r="X155" s="15" t="str">
        <f si="5" t="shared"/>
        <v/>
      </c>
    </row>
    <row r="156" spans="10:24" x14ac:dyDescent="0.2">
      <c r="J156" s="15" t="str">
        <f si="4" t="shared"/>
        <v/>
      </c>
      <c r="X156" s="15" t="str">
        <f si="5" t="shared"/>
        <v/>
      </c>
    </row>
    <row r="157" spans="10:24" x14ac:dyDescent="0.2">
      <c r="J157" s="15" t="str">
        <f si="4" t="shared"/>
        <v/>
      </c>
      <c r="X157" s="15" t="str">
        <f si="5" t="shared"/>
        <v/>
      </c>
    </row>
    <row r="158" spans="10:24" x14ac:dyDescent="0.2">
      <c r="J158" s="15" t="str">
        <f si="4" t="shared"/>
        <v/>
      </c>
      <c r="X158" s="15" t="str">
        <f si="5" t="shared"/>
        <v/>
      </c>
    </row>
    <row r="159" spans="10:24" x14ac:dyDescent="0.2">
      <c r="J159" s="15" t="str">
        <f si="4" t="shared"/>
        <v/>
      </c>
      <c r="X159" s="15" t="str">
        <f si="5" t="shared"/>
        <v/>
      </c>
    </row>
    <row r="160" spans="10:24" x14ac:dyDescent="0.2">
      <c r="J160" s="15" t="str">
        <f si="4" t="shared"/>
        <v/>
      </c>
      <c r="X160" s="15" t="str">
        <f si="5" t="shared"/>
        <v/>
      </c>
    </row>
    <row r="161" spans="10:24" x14ac:dyDescent="0.2">
      <c r="J161" s="15" t="str">
        <f si="4" t="shared"/>
        <v/>
      </c>
      <c r="X161" s="15" t="str">
        <f si="5" t="shared"/>
        <v/>
      </c>
    </row>
    <row r="162" spans="10:24" x14ac:dyDescent="0.2">
      <c r="J162" s="15" t="str">
        <f si="4" t="shared"/>
        <v/>
      </c>
      <c r="X162" s="15" t="str">
        <f si="5" t="shared"/>
        <v/>
      </c>
    </row>
    <row r="163" spans="10:24" x14ac:dyDescent="0.2">
      <c r="J163" s="15" t="str">
        <f si="4" t="shared"/>
        <v/>
      </c>
      <c r="X163" s="15" t="str">
        <f si="5" t="shared"/>
        <v/>
      </c>
    </row>
    <row r="164" spans="10:24" x14ac:dyDescent="0.2">
      <c r="J164" s="15" t="str">
        <f si="4" t="shared"/>
        <v/>
      </c>
      <c r="X164" s="15" t="str">
        <f si="5" t="shared"/>
        <v/>
      </c>
    </row>
    <row r="165" spans="10:24" x14ac:dyDescent="0.2">
      <c r="J165" s="15" t="str">
        <f si="4" t="shared"/>
        <v/>
      </c>
      <c r="X165" s="15" t="str">
        <f si="5" t="shared"/>
        <v/>
      </c>
    </row>
    <row r="166" spans="10:24" x14ac:dyDescent="0.2">
      <c r="J166" s="15" t="str">
        <f si="4" t="shared"/>
        <v/>
      </c>
      <c r="X166" s="15" t="str">
        <f si="5" t="shared"/>
        <v/>
      </c>
    </row>
    <row r="167" spans="10:24" x14ac:dyDescent="0.2">
      <c r="J167" s="15" t="str">
        <f si="4" t="shared"/>
        <v/>
      </c>
      <c r="X167" s="15" t="str">
        <f si="5" t="shared"/>
        <v/>
      </c>
    </row>
    <row r="168" spans="10:24" x14ac:dyDescent="0.2">
      <c r="J168" s="15" t="str">
        <f si="4" t="shared"/>
        <v/>
      </c>
      <c r="X168" s="15" t="str">
        <f si="5" t="shared"/>
        <v/>
      </c>
    </row>
    <row r="169" spans="10:24" x14ac:dyDescent="0.2">
      <c r="J169" s="15" t="str">
        <f si="4" t="shared"/>
        <v/>
      </c>
      <c r="X169" s="15" t="str">
        <f si="5" t="shared"/>
        <v/>
      </c>
    </row>
    <row r="170" spans="10:24" x14ac:dyDescent="0.2">
      <c r="J170" s="15" t="str">
        <f si="4" t="shared"/>
        <v/>
      </c>
      <c r="X170" s="15" t="str">
        <f si="5" t="shared"/>
        <v/>
      </c>
    </row>
    <row r="171" spans="10:24" x14ac:dyDescent="0.2">
      <c r="J171" s="15" t="str">
        <f si="4" t="shared"/>
        <v/>
      </c>
      <c r="X171" s="15" t="str">
        <f si="5" t="shared"/>
        <v/>
      </c>
    </row>
    <row r="172" spans="10:24" x14ac:dyDescent="0.2">
      <c r="J172" s="15" t="str">
        <f si="4" t="shared"/>
        <v/>
      </c>
      <c r="X172" s="15" t="str">
        <f si="5" t="shared"/>
        <v/>
      </c>
    </row>
    <row r="173" spans="10:24" x14ac:dyDescent="0.2">
      <c r="J173" s="15" t="str">
        <f si="4" t="shared"/>
        <v/>
      </c>
      <c r="X173" s="15" t="str">
        <f si="5" t="shared"/>
        <v/>
      </c>
    </row>
    <row r="174" spans="10:24" x14ac:dyDescent="0.2">
      <c r="J174" s="15" t="str">
        <f si="4" t="shared"/>
        <v/>
      </c>
      <c r="X174" s="15" t="str">
        <f si="5" t="shared"/>
        <v/>
      </c>
    </row>
    <row r="175" spans="10:24" x14ac:dyDescent="0.2">
      <c r="J175" s="15" t="str">
        <f si="4" t="shared"/>
        <v/>
      </c>
      <c r="X175" s="15" t="str">
        <f si="5" t="shared"/>
        <v/>
      </c>
    </row>
    <row r="176" spans="10:24" x14ac:dyDescent="0.2">
      <c r="J176" s="15" t="str">
        <f si="4" t="shared"/>
        <v/>
      </c>
      <c r="X176" s="15" t="str">
        <f si="5" t="shared"/>
        <v/>
      </c>
    </row>
    <row r="177" spans="10:24" x14ac:dyDescent="0.2">
      <c r="J177" s="15" t="str">
        <f si="4" t="shared"/>
        <v/>
      </c>
      <c r="X177" s="15" t="str">
        <f si="5" t="shared"/>
        <v/>
      </c>
    </row>
    <row r="178" spans="10:24" x14ac:dyDescent="0.2">
      <c r="J178" s="15" t="str">
        <f si="4" t="shared"/>
        <v/>
      </c>
      <c r="X178" s="15" t="str">
        <f si="5" t="shared"/>
        <v/>
      </c>
    </row>
    <row r="179" spans="10:24" x14ac:dyDescent="0.2">
      <c r="J179" s="15" t="str">
        <f si="4" t="shared"/>
        <v/>
      </c>
      <c r="X179" s="15" t="str">
        <f si="5" t="shared"/>
        <v/>
      </c>
    </row>
    <row r="180" spans="10:24" x14ac:dyDescent="0.2">
      <c r="J180" s="15" t="str">
        <f si="4" t="shared"/>
        <v/>
      </c>
      <c r="X180" s="15" t="str">
        <f si="5" t="shared"/>
        <v/>
      </c>
    </row>
    <row r="181" spans="10:24" x14ac:dyDescent="0.2">
      <c r="J181" s="15" t="str">
        <f si="4" t="shared"/>
        <v/>
      </c>
      <c r="X181" s="15" t="str">
        <f si="5" t="shared"/>
        <v/>
      </c>
    </row>
    <row r="182" spans="10:24" x14ac:dyDescent="0.2">
      <c r="J182" s="15" t="str">
        <f si="4" t="shared"/>
        <v/>
      </c>
      <c r="X182" s="15" t="str">
        <f si="5" t="shared"/>
        <v/>
      </c>
    </row>
    <row r="183" spans="10:24" x14ac:dyDescent="0.2">
      <c r="J183" s="15" t="str">
        <f si="4" t="shared"/>
        <v/>
      </c>
      <c r="X183" s="15" t="str">
        <f si="5" t="shared"/>
        <v/>
      </c>
    </row>
    <row r="184" spans="10:24" x14ac:dyDescent="0.2">
      <c r="J184" s="15" t="str">
        <f si="4" t="shared"/>
        <v/>
      </c>
      <c r="X184" s="15" t="str">
        <f si="5" t="shared"/>
        <v/>
      </c>
    </row>
    <row r="185" spans="10:24" x14ac:dyDescent="0.2">
      <c r="J185" s="15" t="str">
        <f si="4" t="shared"/>
        <v/>
      </c>
      <c r="X185" s="15" t="str">
        <f si="5" t="shared"/>
        <v/>
      </c>
    </row>
    <row r="186" spans="10:24" x14ac:dyDescent="0.2">
      <c r="J186" s="15" t="str">
        <f si="4" t="shared"/>
        <v/>
      </c>
      <c r="X186" s="15" t="str">
        <f si="5" t="shared"/>
        <v/>
      </c>
    </row>
    <row r="187" spans="10:24" x14ac:dyDescent="0.2">
      <c r="J187" s="15" t="str">
        <f si="4" t="shared"/>
        <v/>
      </c>
      <c r="X187" s="15" t="str">
        <f si="5" t="shared"/>
        <v/>
      </c>
    </row>
    <row r="188" spans="10:24" x14ac:dyDescent="0.2">
      <c r="J188" s="15" t="str">
        <f si="4" t="shared"/>
        <v/>
      </c>
      <c r="X188" s="15" t="str">
        <f si="5" t="shared"/>
        <v/>
      </c>
    </row>
    <row r="189" spans="10:24" x14ac:dyDescent="0.2">
      <c r="J189" s="15" t="str">
        <f si="4" t="shared"/>
        <v/>
      </c>
      <c r="X189" s="15" t="str">
        <f si="5" t="shared"/>
        <v/>
      </c>
    </row>
    <row r="190" spans="10:24" x14ac:dyDescent="0.2">
      <c r="J190" s="15" t="str">
        <f si="4" t="shared"/>
        <v/>
      </c>
      <c r="X190" s="15" t="str">
        <f si="5" t="shared"/>
        <v/>
      </c>
    </row>
    <row r="191" spans="10:24" x14ac:dyDescent="0.2">
      <c r="J191" s="15" t="str">
        <f si="4" t="shared"/>
        <v/>
      </c>
      <c r="X191" s="15" t="str">
        <f si="5" t="shared"/>
        <v/>
      </c>
    </row>
    <row r="192" spans="10:24" x14ac:dyDescent="0.2">
      <c r="J192" s="15" t="str">
        <f si="4" t="shared"/>
        <v/>
      </c>
      <c r="X192" s="15" t="str">
        <f si="5" t="shared"/>
        <v/>
      </c>
    </row>
    <row r="193" spans="10:24" x14ac:dyDescent="0.2">
      <c r="J193" s="15" t="str">
        <f si="4" t="shared"/>
        <v/>
      </c>
      <c r="X193" s="15" t="str">
        <f si="5" t="shared"/>
        <v/>
      </c>
    </row>
    <row r="194" spans="10:24" x14ac:dyDescent="0.2">
      <c r="J194" s="15" t="str">
        <f ref="J194:J257" si="6" t="shared">IF(B194&gt;1,SUM(B194:I194),"")</f>
        <v/>
      </c>
      <c r="X194" s="15" t="str">
        <f ref="X194:X257" si="7" t="shared">IF(K194&gt;1,SUM(K194:W194),"")</f>
        <v/>
      </c>
    </row>
    <row r="195" spans="10:24" x14ac:dyDescent="0.2">
      <c r="J195" s="15" t="str">
        <f si="6" t="shared"/>
        <v/>
      </c>
      <c r="X195" s="15" t="str">
        <f si="7" t="shared"/>
        <v/>
      </c>
    </row>
    <row r="196" spans="10:24" x14ac:dyDescent="0.2">
      <c r="J196" s="15" t="str">
        <f si="6" t="shared"/>
        <v/>
      </c>
      <c r="X196" s="15" t="str">
        <f si="7" t="shared"/>
        <v/>
      </c>
    </row>
    <row r="197" spans="10:24" x14ac:dyDescent="0.2">
      <c r="J197" s="15" t="str">
        <f si="6" t="shared"/>
        <v/>
      </c>
      <c r="X197" s="15" t="str">
        <f si="7" t="shared"/>
        <v/>
      </c>
    </row>
    <row r="198" spans="10:24" x14ac:dyDescent="0.2">
      <c r="J198" s="15" t="str">
        <f si="6" t="shared"/>
        <v/>
      </c>
      <c r="X198" s="15" t="str">
        <f si="7" t="shared"/>
        <v/>
      </c>
    </row>
    <row r="199" spans="10:24" x14ac:dyDescent="0.2">
      <c r="J199" s="15" t="str">
        <f si="6" t="shared"/>
        <v/>
      </c>
      <c r="X199" s="15" t="str">
        <f si="7" t="shared"/>
        <v/>
      </c>
    </row>
    <row r="200" spans="10:24" x14ac:dyDescent="0.2">
      <c r="J200" s="15" t="str">
        <f si="6" t="shared"/>
        <v/>
      </c>
      <c r="X200" s="15" t="str">
        <f si="7" t="shared"/>
        <v/>
      </c>
    </row>
    <row r="201" spans="10:24" x14ac:dyDescent="0.2">
      <c r="J201" s="15" t="str">
        <f si="6" t="shared"/>
        <v/>
      </c>
      <c r="X201" s="15" t="str">
        <f si="7" t="shared"/>
        <v/>
      </c>
    </row>
    <row r="202" spans="10:24" x14ac:dyDescent="0.2">
      <c r="J202" s="15" t="str">
        <f si="6" t="shared"/>
        <v/>
      </c>
      <c r="X202" s="15" t="str">
        <f si="7" t="shared"/>
        <v/>
      </c>
    </row>
    <row r="203" spans="10:24" x14ac:dyDescent="0.2">
      <c r="J203" s="15" t="str">
        <f si="6" t="shared"/>
        <v/>
      </c>
      <c r="X203" s="15" t="str">
        <f si="7" t="shared"/>
        <v/>
      </c>
    </row>
    <row r="204" spans="10:24" x14ac:dyDescent="0.2">
      <c r="J204" s="15" t="str">
        <f si="6" t="shared"/>
        <v/>
      </c>
      <c r="X204" s="15" t="str">
        <f si="7" t="shared"/>
        <v/>
      </c>
    </row>
    <row r="205" spans="10:24" x14ac:dyDescent="0.2">
      <c r="J205" s="15" t="str">
        <f si="6" t="shared"/>
        <v/>
      </c>
      <c r="X205" s="15" t="str">
        <f si="7" t="shared"/>
        <v/>
      </c>
    </row>
    <row r="206" spans="10:24" x14ac:dyDescent="0.2">
      <c r="J206" s="15" t="str">
        <f si="6" t="shared"/>
        <v/>
      </c>
      <c r="X206" s="15" t="str">
        <f si="7" t="shared"/>
        <v/>
      </c>
    </row>
    <row r="207" spans="10:24" x14ac:dyDescent="0.2">
      <c r="J207" s="15" t="str">
        <f si="6" t="shared"/>
        <v/>
      </c>
      <c r="X207" s="15" t="str">
        <f si="7" t="shared"/>
        <v/>
      </c>
    </row>
    <row r="208" spans="10:24" x14ac:dyDescent="0.2">
      <c r="J208" s="15" t="str">
        <f si="6" t="shared"/>
        <v/>
      </c>
      <c r="X208" s="15" t="str">
        <f si="7" t="shared"/>
        <v/>
      </c>
    </row>
    <row r="209" spans="10:24" x14ac:dyDescent="0.2">
      <c r="J209" s="15" t="str">
        <f si="6" t="shared"/>
        <v/>
      </c>
      <c r="X209" s="15" t="str">
        <f si="7" t="shared"/>
        <v/>
      </c>
    </row>
    <row r="210" spans="10:24" x14ac:dyDescent="0.2">
      <c r="J210" s="15" t="str">
        <f si="6" t="shared"/>
        <v/>
      </c>
      <c r="X210" s="15" t="str">
        <f si="7" t="shared"/>
        <v/>
      </c>
    </row>
    <row r="211" spans="10:24" x14ac:dyDescent="0.2">
      <c r="J211" s="15" t="str">
        <f si="6" t="shared"/>
        <v/>
      </c>
      <c r="X211" s="15" t="str">
        <f si="7" t="shared"/>
        <v/>
      </c>
    </row>
    <row r="212" spans="10:24" x14ac:dyDescent="0.2">
      <c r="J212" s="15" t="str">
        <f si="6" t="shared"/>
        <v/>
      </c>
      <c r="X212" s="15" t="str">
        <f si="7" t="shared"/>
        <v/>
      </c>
    </row>
    <row r="213" spans="10:24" x14ac:dyDescent="0.2">
      <c r="J213" s="15" t="str">
        <f si="6" t="shared"/>
        <v/>
      </c>
      <c r="X213" s="15" t="str">
        <f si="7" t="shared"/>
        <v/>
      </c>
    </row>
    <row r="214" spans="10:24" x14ac:dyDescent="0.2">
      <c r="J214" s="15" t="str">
        <f si="6" t="shared"/>
        <v/>
      </c>
      <c r="X214" s="15" t="str">
        <f si="7" t="shared"/>
        <v/>
      </c>
    </row>
    <row r="215" spans="10:24" x14ac:dyDescent="0.2">
      <c r="J215" s="15" t="str">
        <f si="6" t="shared"/>
        <v/>
      </c>
      <c r="X215" s="15" t="str">
        <f si="7" t="shared"/>
        <v/>
      </c>
    </row>
    <row r="216" spans="10:24" x14ac:dyDescent="0.2">
      <c r="J216" s="15" t="str">
        <f si="6" t="shared"/>
        <v/>
      </c>
      <c r="X216" s="15" t="str">
        <f si="7" t="shared"/>
        <v/>
      </c>
    </row>
    <row r="217" spans="10:24" x14ac:dyDescent="0.2">
      <c r="J217" s="15" t="str">
        <f si="6" t="shared"/>
        <v/>
      </c>
      <c r="X217" s="15" t="str">
        <f si="7" t="shared"/>
        <v/>
      </c>
    </row>
    <row r="218" spans="10:24" x14ac:dyDescent="0.2">
      <c r="J218" s="15" t="str">
        <f si="6" t="shared"/>
        <v/>
      </c>
      <c r="X218" s="15" t="str">
        <f si="7" t="shared"/>
        <v/>
      </c>
    </row>
    <row r="219" spans="10:24" x14ac:dyDescent="0.2">
      <c r="J219" s="15" t="str">
        <f si="6" t="shared"/>
        <v/>
      </c>
      <c r="X219" s="15" t="str">
        <f si="7" t="shared"/>
        <v/>
      </c>
    </row>
    <row r="220" spans="10:24" x14ac:dyDescent="0.2">
      <c r="J220" s="15" t="str">
        <f si="6" t="shared"/>
        <v/>
      </c>
      <c r="X220" s="15" t="str">
        <f si="7" t="shared"/>
        <v/>
      </c>
    </row>
    <row r="221" spans="10:24" x14ac:dyDescent="0.2">
      <c r="J221" s="15" t="str">
        <f si="6" t="shared"/>
        <v/>
      </c>
      <c r="X221" s="15" t="str">
        <f si="7" t="shared"/>
        <v/>
      </c>
    </row>
    <row r="222" spans="10:24" x14ac:dyDescent="0.2">
      <c r="J222" s="15" t="str">
        <f si="6" t="shared"/>
        <v/>
      </c>
      <c r="X222" s="15" t="str">
        <f si="7" t="shared"/>
        <v/>
      </c>
    </row>
    <row r="223" spans="10:24" x14ac:dyDescent="0.2">
      <c r="J223" s="15" t="str">
        <f si="6" t="shared"/>
        <v/>
      </c>
      <c r="X223" s="15" t="str">
        <f si="7" t="shared"/>
        <v/>
      </c>
    </row>
    <row r="224" spans="10:24" x14ac:dyDescent="0.2">
      <c r="J224" s="15" t="str">
        <f si="6" t="shared"/>
        <v/>
      </c>
      <c r="X224" s="15" t="str">
        <f si="7" t="shared"/>
        <v/>
      </c>
    </row>
    <row r="225" spans="10:24" x14ac:dyDescent="0.2">
      <c r="J225" s="15" t="str">
        <f si="6" t="shared"/>
        <v/>
      </c>
      <c r="X225" s="15" t="str">
        <f si="7" t="shared"/>
        <v/>
      </c>
    </row>
    <row r="226" spans="10:24" x14ac:dyDescent="0.2">
      <c r="J226" s="15" t="str">
        <f si="6" t="shared"/>
        <v/>
      </c>
      <c r="X226" s="15" t="str">
        <f si="7" t="shared"/>
        <v/>
      </c>
    </row>
    <row r="227" spans="10:24" x14ac:dyDescent="0.2">
      <c r="J227" s="15" t="str">
        <f si="6" t="shared"/>
        <v/>
      </c>
      <c r="X227" s="15" t="str">
        <f si="7" t="shared"/>
        <v/>
      </c>
    </row>
    <row r="228" spans="10:24" x14ac:dyDescent="0.2">
      <c r="J228" s="15" t="str">
        <f si="6" t="shared"/>
        <v/>
      </c>
      <c r="X228" s="15" t="str">
        <f si="7" t="shared"/>
        <v/>
      </c>
    </row>
    <row r="229" spans="10:24" x14ac:dyDescent="0.2">
      <c r="J229" s="15" t="str">
        <f si="6" t="shared"/>
        <v/>
      </c>
      <c r="X229" s="15" t="str">
        <f si="7" t="shared"/>
        <v/>
      </c>
    </row>
    <row r="230" spans="10:24" x14ac:dyDescent="0.2">
      <c r="J230" s="15" t="str">
        <f si="6" t="shared"/>
        <v/>
      </c>
      <c r="X230" s="15" t="str">
        <f si="7" t="shared"/>
        <v/>
      </c>
    </row>
    <row r="231" spans="10:24" x14ac:dyDescent="0.2">
      <c r="J231" s="15" t="str">
        <f si="6" t="shared"/>
        <v/>
      </c>
      <c r="X231" s="15" t="str">
        <f si="7" t="shared"/>
        <v/>
      </c>
    </row>
    <row r="232" spans="10:24" x14ac:dyDescent="0.2">
      <c r="J232" s="15" t="str">
        <f si="6" t="shared"/>
        <v/>
      </c>
      <c r="X232" s="15" t="str">
        <f si="7" t="shared"/>
        <v/>
      </c>
    </row>
    <row r="233" spans="10:24" x14ac:dyDescent="0.2">
      <c r="J233" s="15" t="str">
        <f si="6" t="shared"/>
        <v/>
      </c>
      <c r="X233" s="15" t="str">
        <f si="7" t="shared"/>
        <v/>
      </c>
    </row>
    <row r="234" spans="10:24" x14ac:dyDescent="0.2">
      <c r="J234" s="15" t="str">
        <f si="6" t="shared"/>
        <v/>
      </c>
      <c r="X234" s="15" t="str">
        <f si="7" t="shared"/>
        <v/>
      </c>
    </row>
    <row r="235" spans="10:24" x14ac:dyDescent="0.2">
      <c r="J235" s="15" t="str">
        <f si="6" t="shared"/>
        <v/>
      </c>
      <c r="X235" s="15" t="str">
        <f si="7" t="shared"/>
        <v/>
      </c>
    </row>
    <row r="236" spans="10:24" x14ac:dyDescent="0.2">
      <c r="J236" s="15" t="str">
        <f si="6" t="shared"/>
        <v/>
      </c>
      <c r="X236" s="15" t="str">
        <f si="7" t="shared"/>
        <v/>
      </c>
    </row>
    <row r="237" spans="10:24" x14ac:dyDescent="0.2">
      <c r="J237" s="15" t="str">
        <f si="6" t="shared"/>
        <v/>
      </c>
      <c r="X237" s="15" t="str">
        <f si="7" t="shared"/>
        <v/>
      </c>
    </row>
    <row r="238" spans="10:24" x14ac:dyDescent="0.2">
      <c r="J238" s="15" t="str">
        <f si="6" t="shared"/>
        <v/>
      </c>
      <c r="X238" s="15" t="str">
        <f si="7" t="shared"/>
        <v/>
      </c>
    </row>
    <row r="239" spans="10:24" x14ac:dyDescent="0.2">
      <c r="J239" s="15" t="str">
        <f si="6" t="shared"/>
        <v/>
      </c>
      <c r="X239" s="15" t="str">
        <f si="7" t="shared"/>
        <v/>
      </c>
    </row>
    <row r="240" spans="10:24" x14ac:dyDescent="0.2">
      <c r="J240" s="15" t="str">
        <f si="6" t="shared"/>
        <v/>
      </c>
      <c r="X240" s="15" t="str">
        <f si="7" t="shared"/>
        <v/>
      </c>
    </row>
    <row r="241" spans="10:24" x14ac:dyDescent="0.2">
      <c r="J241" s="15" t="str">
        <f si="6" t="shared"/>
        <v/>
      </c>
      <c r="X241" s="15" t="str">
        <f si="7" t="shared"/>
        <v/>
      </c>
    </row>
    <row r="242" spans="10:24" x14ac:dyDescent="0.2">
      <c r="J242" s="15" t="str">
        <f si="6" t="shared"/>
        <v/>
      </c>
      <c r="X242" s="15" t="str">
        <f si="7" t="shared"/>
        <v/>
      </c>
    </row>
    <row r="243" spans="10:24" x14ac:dyDescent="0.2">
      <c r="J243" s="15" t="str">
        <f si="6" t="shared"/>
        <v/>
      </c>
      <c r="X243" s="15" t="str">
        <f si="7" t="shared"/>
        <v/>
      </c>
    </row>
    <row r="244" spans="10:24" x14ac:dyDescent="0.2">
      <c r="J244" s="15" t="str">
        <f si="6" t="shared"/>
        <v/>
      </c>
      <c r="X244" s="15" t="str">
        <f si="7" t="shared"/>
        <v/>
      </c>
    </row>
    <row r="245" spans="10:24" x14ac:dyDescent="0.2">
      <c r="J245" s="15" t="str">
        <f si="6" t="shared"/>
        <v/>
      </c>
      <c r="X245" s="15" t="str">
        <f si="7" t="shared"/>
        <v/>
      </c>
    </row>
    <row r="246" spans="10:24" x14ac:dyDescent="0.2">
      <c r="J246" s="15" t="str">
        <f si="6" t="shared"/>
        <v/>
      </c>
      <c r="X246" s="15" t="str">
        <f si="7" t="shared"/>
        <v/>
      </c>
    </row>
    <row r="247" spans="10:24" x14ac:dyDescent="0.2">
      <c r="J247" s="15" t="str">
        <f si="6" t="shared"/>
        <v/>
      </c>
      <c r="X247" s="15" t="str">
        <f si="7" t="shared"/>
        <v/>
      </c>
    </row>
    <row r="248" spans="10:24" x14ac:dyDescent="0.2">
      <c r="J248" s="15" t="str">
        <f si="6" t="shared"/>
        <v/>
      </c>
      <c r="X248" s="15" t="str">
        <f si="7" t="shared"/>
        <v/>
      </c>
    </row>
    <row r="249" spans="10:24" x14ac:dyDescent="0.2">
      <c r="J249" s="15" t="str">
        <f si="6" t="shared"/>
        <v/>
      </c>
      <c r="X249" s="15" t="str">
        <f si="7" t="shared"/>
        <v/>
      </c>
    </row>
    <row r="250" spans="10:24" x14ac:dyDescent="0.2">
      <c r="J250" s="15" t="str">
        <f si="6" t="shared"/>
        <v/>
      </c>
      <c r="X250" s="15" t="str">
        <f si="7" t="shared"/>
        <v/>
      </c>
    </row>
    <row r="251" spans="10:24" x14ac:dyDescent="0.2">
      <c r="J251" s="15" t="str">
        <f si="6" t="shared"/>
        <v/>
      </c>
      <c r="X251" s="15" t="str">
        <f si="7" t="shared"/>
        <v/>
      </c>
    </row>
    <row r="252" spans="10:24" x14ac:dyDescent="0.2">
      <c r="J252" s="15" t="str">
        <f si="6" t="shared"/>
        <v/>
      </c>
      <c r="X252" s="15" t="str">
        <f si="7" t="shared"/>
        <v/>
      </c>
    </row>
    <row r="253" spans="10:24" x14ac:dyDescent="0.2">
      <c r="J253" s="15" t="str">
        <f si="6" t="shared"/>
        <v/>
      </c>
      <c r="X253" s="15" t="str">
        <f si="7" t="shared"/>
        <v/>
      </c>
    </row>
    <row r="254" spans="10:24" x14ac:dyDescent="0.2">
      <c r="J254" s="15" t="str">
        <f si="6" t="shared"/>
        <v/>
      </c>
      <c r="X254" s="15" t="str">
        <f si="7" t="shared"/>
        <v/>
      </c>
    </row>
    <row r="255" spans="10:24" x14ac:dyDescent="0.2">
      <c r="J255" s="15" t="str">
        <f si="6" t="shared"/>
        <v/>
      </c>
      <c r="X255" s="15" t="str">
        <f si="7" t="shared"/>
        <v/>
      </c>
    </row>
    <row r="256" spans="10:24" x14ac:dyDescent="0.2">
      <c r="J256" s="15" t="str">
        <f si="6" t="shared"/>
        <v/>
      </c>
      <c r="X256" s="15" t="str">
        <f si="7" t="shared"/>
        <v/>
      </c>
    </row>
    <row r="257" spans="10:24" x14ac:dyDescent="0.2">
      <c r="J257" s="15" t="str">
        <f si="6" t="shared"/>
        <v/>
      </c>
      <c r="X257" s="15" t="str">
        <f si="7" t="shared"/>
        <v/>
      </c>
    </row>
    <row r="258" spans="10:24" x14ac:dyDescent="0.2">
      <c r="J258" s="15" t="str">
        <f ref="J258:J321" si="8" t="shared">IF(B258&gt;1,SUM(B258:I258),"")</f>
        <v/>
      </c>
      <c r="X258" s="15" t="str">
        <f ref="X258:X321" si="9" t="shared">IF(K258&gt;1,SUM(K258:W258),"")</f>
        <v/>
      </c>
    </row>
    <row r="259" spans="10:24" x14ac:dyDescent="0.2">
      <c r="J259" s="15" t="str">
        <f si="8" t="shared"/>
        <v/>
      </c>
      <c r="X259" s="15" t="str">
        <f si="9" t="shared"/>
        <v/>
      </c>
    </row>
    <row r="260" spans="10:24" x14ac:dyDescent="0.2">
      <c r="J260" s="15" t="str">
        <f si="8" t="shared"/>
        <v/>
      </c>
      <c r="X260" s="15" t="str">
        <f si="9" t="shared"/>
        <v/>
      </c>
    </row>
    <row r="261" spans="10:24" x14ac:dyDescent="0.2">
      <c r="J261" s="15" t="str">
        <f si="8" t="shared"/>
        <v/>
      </c>
      <c r="X261" s="15" t="str">
        <f si="9" t="shared"/>
        <v/>
      </c>
    </row>
    <row r="262" spans="10:24" x14ac:dyDescent="0.2">
      <c r="J262" s="15" t="str">
        <f si="8" t="shared"/>
        <v/>
      </c>
      <c r="X262" s="15" t="str">
        <f si="9" t="shared"/>
        <v/>
      </c>
    </row>
    <row r="263" spans="10:24" x14ac:dyDescent="0.2">
      <c r="J263" s="15" t="str">
        <f si="8" t="shared"/>
        <v/>
      </c>
      <c r="X263" s="15" t="str">
        <f si="9" t="shared"/>
        <v/>
      </c>
    </row>
    <row r="264" spans="10:24" x14ac:dyDescent="0.2">
      <c r="J264" s="15" t="str">
        <f si="8" t="shared"/>
        <v/>
      </c>
      <c r="X264" s="15" t="str">
        <f si="9" t="shared"/>
        <v/>
      </c>
    </row>
    <row r="265" spans="10:24" x14ac:dyDescent="0.2">
      <c r="J265" s="15" t="str">
        <f si="8" t="shared"/>
        <v/>
      </c>
      <c r="X265" s="15" t="str">
        <f si="9" t="shared"/>
        <v/>
      </c>
    </row>
    <row r="266" spans="10:24" x14ac:dyDescent="0.2">
      <c r="J266" s="15" t="str">
        <f si="8" t="shared"/>
        <v/>
      </c>
      <c r="X266" s="15" t="str">
        <f si="9" t="shared"/>
        <v/>
      </c>
    </row>
    <row r="267" spans="10:24" x14ac:dyDescent="0.2">
      <c r="J267" s="15" t="str">
        <f si="8" t="shared"/>
        <v/>
      </c>
      <c r="X267" s="15" t="str">
        <f si="9" t="shared"/>
        <v/>
      </c>
    </row>
    <row r="268" spans="10:24" x14ac:dyDescent="0.2">
      <c r="J268" s="15" t="str">
        <f si="8" t="shared"/>
        <v/>
      </c>
      <c r="X268" s="15" t="str">
        <f si="9" t="shared"/>
        <v/>
      </c>
    </row>
    <row r="269" spans="10:24" x14ac:dyDescent="0.2">
      <c r="J269" s="15" t="str">
        <f si="8" t="shared"/>
        <v/>
      </c>
      <c r="X269" s="15" t="str">
        <f si="9" t="shared"/>
        <v/>
      </c>
    </row>
    <row r="270" spans="10:24" x14ac:dyDescent="0.2">
      <c r="J270" s="15" t="str">
        <f si="8" t="shared"/>
        <v/>
      </c>
      <c r="X270" s="15" t="str">
        <f si="9" t="shared"/>
        <v/>
      </c>
    </row>
    <row r="271" spans="10:24" x14ac:dyDescent="0.2">
      <c r="J271" s="15" t="str">
        <f si="8" t="shared"/>
        <v/>
      </c>
      <c r="X271" s="15" t="str">
        <f si="9" t="shared"/>
        <v/>
      </c>
    </row>
    <row r="272" spans="10:24" x14ac:dyDescent="0.2">
      <c r="J272" s="15" t="str">
        <f si="8" t="shared"/>
        <v/>
      </c>
      <c r="X272" s="15" t="str">
        <f si="9" t="shared"/>
        <v/>
      </c>
    </row>
    <row r="273" spans="10:24" x14ac:dyDescent="0.2">
      <c r="J273" s="15" t="str">
        <f si="8" t="shared"/>
        <v/>
      </c>
      <c r="X273" s="15" t="str">
        <f si="9" t="shared"/>
        <v/>
      </c>
    </row>
    <row r="274" spans="10:24" x14ac:dyDescent="0.2">
      <c r="J274" s="15" t="str">
        <f si="8" t="shared"/>
        <v/>
      </c>
      <c r="X274" s="15" t="str">
        <f si="9" t="shared"/>
        <v/>
      </c>
    </row>
    <row r="275" spans="10:24" x14ac:dyDescent="0.2">
      <c r="J275" s="15" t="str">
        <f si="8" t="shared"/>
        <v/>
      </c>
      <c r="X275" s="15" t="str">
        <f si="9" t="shared"/>
        <v/>
      </c>
    </row>
    <row r="276" spans="10:24" x14ac:dyDescent="0.2">
      <c r="J276" s="15" t="str">
        <f si="8" t="shared"/>
        <v/>
      </c>
      <c r="X276" s="15" t="str">
        <f si="9" t="shared"/>
        <v/>
      </c>
    </row>
    <row r="277" spans="10:24" x14ac:dyDescent="0.2">
      <c r="J277" s="15" t="str">
        <f si="8" t="shared"/>
        <v/>
      </c>
      <c r="X277" s="15" t="str">
        <f si="9" t="shared"/>
        <v/>
      </c>
    </row>
    <row r="278" spans="10:24" x14ac:dyDescent="0.2">
      <c r="J278" s="15" t="str">
        <f si="8" t="shared"/>
        <v/>
      </c>
      <c r="X278" s="15" t="str">
        <f si="9" t="shared"/>
        <v/>
      </c>
    </row>
    <row r="279" spans="10:24" x14ac:dyDescent="0.2">
      <c r="J279" s="15" t="str">
        <f si="8" t="shared"/>
        <v/>
      </c>
      <c r="X279" s="15" t="str">
        <f si="9" t="shared"/>
        <v/>
      </c>
    </row>
    <row r="280" spans="10:24" x14ac:dyDescent="0.2">
      <c r="J280" s="15" t="str">
        <f si="8" t="shared"/>
        <v/>
      </c>
      <c r="X280" s="15" t="str">
        <f si="9" t="shared"/>
        <v/>
      </c>
    </row>
    <row r="281" spans="10:24" x14ac:dyDescent="0.2">
      <c r="J281" s="15" t="str">
        <f si="8" t="shared"/>
        <v/>
      </c>
      <c r="X281" s="15" t="str">
        <f si="9" t="shared"/>
        <v/>
      </c>
    </row>
    <row r="282" spans="10:24" x14ac:dyDescent="0.2">
      <c r="J282" s="15" t="str">
        <f si="8" t="shared"/>
        <v/>
      </c>
      <c r="X282" s="15" t="str">
        <f si="9" t="shared"/>
        <v/>
      </c>
    </row>
    <row r="283" spans="10:24" x14ac:dyDescent="0.2">
      <c r="J283" s="15" t="str">
        <f si="8" t="shared"/>
        <v/>
      </c>
      <c r="X283" s="15" t="str">
        <f si="9" t="shared"/>
        <v/>
      </c>
    </row>
    <row r="284" spans="10:24" x14ac:dyDescent="0.2">
      <c r="J284" s="15" t="str">
        <f si="8" t="shared"/>
        <v/>
      </c>
      <c r="X284" s="15" t="str">
        <f si="9" t="shared"/>
        <v/>
      </c>
    </row>
    <row r="285" spans="10:24" x14ac:dyDescent="0.2">
      <c r="J285" s="15" t="str">
        <f si="8" t="shared"/>
        <v/>
      </c>
      <c r="X285" s="15" t="str">
        <f si="9" t="shared"/>
        <v/>
      </c>
    </row>
    <row r="286" spans="10:24" x14ac:dyDescent="0.2">
      <c r="J286" s="15" t="str">
        <f si="8" t="shared"/>
        <v/>
      </c>
      <c r="X286" s="15" t="str">
        <f si="9" t="shared"/>
        <v/>
      </c>
    </row>
    <row r="287" spans="10:24" x14ac:dyDescent="0.2">
      <c r="J287" s="15" t="str">
        <f si="8" t="shared"/>
        <v/>
      </c>
      <c r="X287" s="15" t="str">
        <f si="9" t="shared"/>
        <v/>
      </c>
    </row>
    <row r="288" spans="10:24" x14ac:dyDescent="0.2">
      <c r="J288" s="15" t="str">
        <f si="8" t="shared"/>
        <v/>
      </c>
      <c r="X288" s="15" t="str">
        <f si="9" t="shared"/>
        <v/>
      </c>
    </row>
    <row r="289" spans="10:24" x14ac:dyDescent="0.2">
      <c r="J289" s="15" t="str">
        <f si="8" t="shared"/>
        <v/>
      </c>
      <c r="X289" s="15" t="str">
        <f si="9" t="shared"/>
        <v/>
      </c>
    </row>
    <row r="290" spans="10:24" x14ac:dyDescent="0.2">
      <c r="J290" s="15" t="str">
        <f si="8" t="shared"/>
        <v/>
      </c>
      <c r="X290" s="15" t="str">
        <f si="9" t="shared"/>
        <v/>
      </c>
    </row>
    <row r="291" spans="10:24" x14ac:dyDescent="0.2">
      <c r="J291" s="15" t="str">
        <f si="8" t="shared"/>
        <v/>
      </c>
      <c r="X291" s="15" t="str">
        <f si="9" t="shared"/>
        <v/>
      </c>
    </row>
    <row r="292" spans="10:24" x14ac:dyDescent="0.2">
      <c r="J292" s="15" t="str">
        <f si="8" t="shared"/>
        <v/>
      </c>
      <c r="X292" s="15" t="str">
        <f si="9" t="shared"/>
        <v/>
      </c>
    </row>
    <row r="293" spans="10:24" x14ac:dyDescent="0.2">
      <c r="J293" s="15" t="str">
        <f si="8" t="shared"/>
        <v/>
      </c>
      <c r="X293" s="15" t="str">
        <f si="9" t="shared"/>
        <v/>
      </c>
    </row>
    <row r="294" spans="10:24" x14ac:dyDescent="0.2">
      <c r="J294" s="15" t="str">
        <f si="8" t="shared"/>
        <v/>
      </c>
      <c r="X294" s="15" t="str">
        <f si="9" t="shared"/>
        <v/>
      </c>
    </row>
    <row r="295" spans="10:24" x14ac:dyDescent="0.2">
      <c r="J295" s="15" t="str">
        <f si="8" t="shared"/>
        <v/>
      </c>
      <c r="X295" s="15" t="str">
        <f si="9" t="shared"/>
        <v/>
      </c>
    </row>
    <row r="296" spans="10:24" x14ac:dyDescent="0.2">
      <c r="J296" s="15" t="str">
        <f si="8" t="shared"/>
        <v/>
      </c>
      <c r="X296" s="15" t="str">
        <f si="9" t="shared"/>
        <v/>
      </c>
    </row>
    <row r="297" spans="10:24" x14ac:dyDescent="0.2">
      <c r="J297" s="15" t="str">
        <f si="8" t="shared"/>
        <v/>
      </c>
      <c r="X297" s="15" t="str">
        <f si="9" t="shared"/>
        <v/>
      </c>
    </row>
    <row r="298" spans="10:24" x14ac:dyDescent="0.2">
      <c r="J298" s="15" t="str">
        <f si="8" t="shared"/>
        <v/>
      </c>
      <c r="X298" s="15" t="str">
        <f si="9" t="shared"/>
        <v/>
      </c>
    </row>
    <row r="299" spans="10:24" x14ac:dyDescent="0.2">
      <c r="J299" s="15" t="str">
        <f si="8" t="shared"/>
        <v/>
      </c>
      <c r="X299" s="15" t="str">
        <f si="9" t="shared"/>
        <v/>
      </c>
    </row>
    <row r="300" spans="10:24" x14ac:dyDescent="0.2">
      <c r="J300" s="15" t="str">
        <f si="8" t="shared"/>
        <v/>
      </c>
      <c r="X300" s="15" t="str">
        <f si="9" t="shared"/>
        <v/>
      </c>
    </row>
    <row r="301" spans="10:24" x14ac:dyDescent="0.2">
      <c r="J301" s="15" t="str">
        <f si="8" t="shared"/>
        <v/>
      </c>
      <c r="X301" s="15" t="str">
        <f si="9" t="shared"/>
        <v/>
      </c>
    </row>
    <row r="302" spans="10:24" x14ac:dyDescent="0.2">
      <c r="J302" s="15" t="str">
        <f si="8" t="shared"/>
        <v/>
      </c>
      <c r="X302" s="15" t="str">
        <f si="9" t="shared"/>
        <v/>
      </c>
    </row>
    <row r="303" spans="10:24" x14ac:dyDescent="0.2">
      <c r="J303" s="15" t="str">
        <f si="8" t="shared"/>
        <v/>
      </c>
      <c r="X303" s="15" t="str">
        <f si="9" t="shared"/>
        <v/>
      </c>
    </row>
    <row r="304" spans="10:24" x14ac:dyDescent="0.2">
      <c r="J304" s="15" t="str">
        <f si="8" t="shared"/>
        <v/>
      </c>
      <c r="X304" s="15" t="str">
        <f si="9" t="shared"/>
        <v/>
      </c>
    </row>
    <row r="305" spans="10:24" x14ac:dyDescent="0.2">
      <c r="J305" s="15" t="str">
        <f si="8" t="shared"/>
        <v/>
      </c>
      <c r="X305" s="15" t="str">
        <f si="9" t="shared"/>
        <v/>
      </c>
    </row>
    <row r="306" spans="10:24" x14ac:dyDescent="0.2">
      <c r="J306" s="15" t="str">
        <f si="8" t="shared"/>
        <v/>
      </c>
      <c r="X306" s="15" t="str">
        <f si="9" t="shared"/>
        <v/>
      </c>
    </row>
    <row r="307" spans="10:24" x14ac:dyDescent="0.2">
      <c r="J307" s="15" t="str">
        <f si="8" t="shared"/>
        <v/>
      </c>
      <c r="X307" s="15" t="str">
        <f si="9" t="shared"/>
        <v/>
      </c>
    </row>
    <row r="308" spans="10:24" x14ac:dyDescent="0.2">
      <c r="J308" s="15" t="str">
        <f si="8" t="shared"/>
        <v/>
      </c>
      <c r="X308" s="15" t="str">
        <f si="9" t="shared"/>
        <v/>
      </c>
    </row>
    <row r="309" spans="10:24" x14ac:dyDescent="0.2">
      <c r="J309" s="15" t="str">
        <f si="8" t="shared"/>
        <v/>
      </c>
      <c r="X309" s="15" t="str">
        <f si="9" t="shared"/>
        <v/>
      </c>
    </row>
    <row r="310" spans="10:24" x14ac:dyDescent="0.2">
      <c r="J310" s="15" t="str">
        <f si="8" t="shared"/>
        <v/>
      </c>
      <c r="X310" s="15" t="str">
        <f si="9" t="shared"/>
        <v/>
      </c>
    </row>
    <row r="311" spans="10:24" x14ac:dyDescent="0.2">
      <c r="J311" s="15" t="str">
        <f si="8" t="shared"/>
        <v/>
      </c>
      <c r="X311" s="15" t="str">
        <f si="9" t="shared"/>
        <v/>
      </c>
    </row>
    <row r="312" spans="10:24" x14ac:dyDescent="0.2">
      <c r="J312" s="15" t="str">
        <f si="8" t="shared"/>
        <v/>
      </c>
      <c r="X312" s="15" t="str">
        <f si="9" t="shared"/>
        <v/>
      </c>
    </row>
    <row r="313" spans="10:24" x14ac:dyDescent="0.2">
      <c r="J313" s="15" t="str">
        <f si="8" t="shared"/>
        <v/>
      </c>
      <c r="X313" s="15" t="str">
        <f si="9" t="shared"/>
        <v/>
      </c>
    </row>
    <row r="314" spans="10:24" x14ac:dyDescent="0.2">
      <c r="J314" s="15" t="str">
        <f si="8" t="shared"/>
        <v/>
      </c>
      <c r="X314" s="15" t="str">
        <f si="9" t="shared"/>
        <v/>
      </c>
    </row>
    <row r="315" spans="10:24" x14ac:dyDescent="0.2">
      <c r="J315" s="15" t="str">
        <f si="8" t="shared"/>
        <v/>
      </c>
      <c r="X315" s="15" t="str">
        <f si="9" t="shared"/>
        <v/>
      </c>
    </row>
    <row r="316" spans="10:24" x14ac:dyDescent="0.2">
      <c r="J316" s="15" t="str">
        <f si="8" t="shared"/>
        <v/>
      </c>
      <c r="X316" s="15" t="str">
        <f si="9" t="shared"/>
        <v/>
      </c>
    </row>
    <row r="317" spans="10:24" x14ac:dyDescent="0.2">
      <c r="J317" s="15" t="str">
        <f si="8" t="shared"/>
        <v/>
      </c>
      <c r="X317" s="15" t="str">
        <f si="9" t="shared"/>
        <v/>
      </c>
    </row>
    <row r="318" spans="10:24" x14ac:dyDescent="0.2">
      <c r="J318" s="15" t="str">
        <f si="8" t="shared"/>
        <v/>
      </c>
      <c r="X318" s="15" t="str">
        <f si="9" t="shared"/>
        <v/>
      </c>
    </row>
    <row r="319" spans="10:24" x14ac:dyDescent="0.2">
      <c r="J319" s="15" t="str">
        <f si="8" t="shared"/>
        <v/>
      </c>
      <c r="X319" s="15" t="str">
        <f si="9" t="shared"/>
        <v/>
      </c>
    </row>
    <row r="320" spans="10:24" x14ac:dyDescent="0.2">
      <c r="J320" s="15" t="str">
        <f si="8" t="shared"/>
        <v/>
      </c>
      <c r="X320" s="15" t="str">
        <f si="9" t="shared"/>
        <v/>
      </c>
    </row>
    <row r="321" spans="10:24" x14ac:dyDescent="0.2">
      <c r="J321" s="15" t="str">
        <f si="8" t="shared"/>
        <v/>
      </c>
      <c r="X321" s="15" t="str">
        <f si="9" t="shared"/>
        <v/>
      </c>
    </row>
    <row r="322" spans="10:24" x14ac:dyDescent="0.2">
      <c r="J322" s="15" t="str">
        <f ref="J322:J385" si="10" t="shared">IF(B322&gt;1,SUM(B322:I322),"")</f>
        <v/>
      </c>
      <c r="X322" s="15" t="str">
        <f ref="X322:X385" si="11" t="shared">IF(K322&gt;1,SUM(K322:W322),"")</f>
        <v/>
      </c>
    </row>
    <row r="323" spans="10:24" x14ac:dyDescent="0.2">
      <c r="J323" s="15" t="str">
        <f si="10" t="shared"/>
        <v/>
      </c>
      <c r="X323" s="15" t="str">
        <f si="11" t="shared"/>
        <v/>
      </c>
    </row>
    <row r="324" spans="10:24" x14ac:dyDescent="0.2">
      <c r="J324" s="15" t="str">
        <f si="10" t="shared"/>
        <v/>
      </c>
      <c r="X324" s="15" t="str">
        <f si="11" t="shared"/>
        <v/>
      </c>
    </row>
    <row r="325" spans="10:24" x14ac:dyDescent="0.2">
      <c r="J325" s="15" t="str">
        <f si="10" t="shared"/>
        <v/>
      </c>
      <c r="X325" s="15" t="str">
        <f si="11" t="shared"/>
        <v/>
      </c>
    </row>
    <row r="326" spans="10:24" x14ac:dyDescent="0.2">
      <c r="J326" s="15" t="str">
        <f si="10" t="shared"/>
        <v/>
      </c>
      <c r="X326" s="15" t="str">
        <f si="11" t="shared"/>
        <v/>
      </c>
    </row>
    <row r="327" spans="10:24" x14ac:dyDescent="0.2">
      <c r="J327" s="15" t="str">
        <f si="10" t="shared"/>
        <v/>
      </c>
      <c r="X327" s="15" t="str">
        <f si="11" t="shared"/>
        <v/>
      </c>
    </row>
    <row r="328" spans="10:24" x14ac:dyDescent="0.2">
      <c r="J328" s="15" t="str">
        <f si="10" t="shared"/>
        <v/>
      </c>
      <c r="X328" s="15" t="str">
        <f si="11" t="shared"/>
        <v/>
      </c>
    </row>
    <row r="329" spans="10:24" x14ac:dyDescent="0.2">
      <c r="J329" s="15" t="str">
        <f si="10" t="shared"/>
        <v/>
      </c>
      <c r="X329" s="15" t="str">
        <f si="11" t="shared"/>
        <v/>
      </c>
    </row>
    <row r="330" spans="10:24" x14ac:dyDescent="0.2">
      <c r="J330" s="15" t="str">
        <f si="10" t="shared"/>
        <v/>
      </c>
      <c r="X330" s="15" t="str">
        <f si="11" t="shared"/>
        <v/>
      </c>
    </row>
    <row r="331" spans="10:24" x14ac:dyDescent="0.2">
      <c r="J331" s="15" t="str">
        <f si="10" t="shared"/>
        <v/>
      </c>
      <c r="X331" s="15" t="str">
        <f si="11" t="shared"/>
        <v/>
      </c>
    </row>
    <row r="332" spans="10:24" x14ac:dyDescent="0.2">
      <c r="J332" s="15" t="str">
        <f si="10" t="shared"/>
        <v/>
      </c>
      <c r="X332" s="15" t="str">
        <f si="11" t="shared"/>
        <v/>
      </c>
    </row>
    <row r="333" spans="10:24" x14ac:dyDescent="0.2">
      <c r="J333" s="15" t="str">
        <f si="10" t="shared"/>
        <v/>
      </c>
      <c r="X333" s="15" t="str">
        <f si="11" t="shared"/>
        <v/>
      </c>
    </row>
    <row r="334" spans="10:24" x14ac:dyDescent="0.2">
      <c r="J334" s="15" t="str">
        <f si="10" t="shared"/>
        <v/>
      </c>
      <c r="X334" s="15" t="str">
        <f si="11" t="shared"/>
        <v/>
      </c>
    </row>
    <row r="335" spans="10:24" x14ac:dyDescent="0.2">
      <c r="J335" s="15" t="str">
        <f si="10" t="shared"/>
        <v/>
      </c>
      <c r="X335" s="15" t="str">
        <f si="11" t="shared"/>
        <v/>
      </c>
    </row>
    <row r="336" spans="10:24" x14ac:dyDescent="0.2">
      <c r="J336" s="15" t="str">
        <f si="10" t="shared"/>
        <v/>
      </c>
      <c r="X336" s="15" t="str">
        <f si="11" t="shared"/>
        <v/>
      </c>
    </row>
    <row r="337" spans="10:24" x14ac:dyDescent="0.2">
      <c r="J337" s="15" t="str">
        <f si="10" t="shared"/>
        <v/>
      </c>
      <c r="X337" s="15" t="str">
        <f si="11" t="shared"/>
        <v/>
      </c>
    </row>
    <row r="338" spans="10:24" x14ac:dyDescent="0.2">
      <c r="J338" s="15" t="str">
        <f si="10" t="shared"/>
        <v/>
      </c>
      <c r="X338" s="15" t="str">
        <f si="11" t="shared"/>
        <v/>
      </c>
    </row>
    <row r="339" spans="10:24" x14ac:dyDescent="0.2">
      <c r="J339" s="15" t="str">
        <f si="10" t="shared"/>
        <v/>
      </c>
      <c r="X339" s="15" t="str">
        <f si="11" t="shared"/>
        <v/>
      </c>
    </row>
    <row r="340" spans="10:24" x14ac:dyDescent="0.2">
      <c r="J340" s="15" t="str">
        <f si="10" t="shared"/>
        <v/>
      </c>
      <c r="X340" s="15" t="str">
        <f si="11" t="shared"/>
        <v/>
      </c>
    </row>
    <row r="341" spans="10:24" x14ac:dyDescent="0.2">
      <c r="J341" s="15" t="str">
        <f si="10" t="shared"/>
        <v/>
      </c>
      <c r="X341" s="15" t="str">
        <f si="11" t="shared"/>
        <v/>
      </c>
    </row>
    <row r="342" spans="10:24" x14ac:dyDescent="0.2">
      <c r="J342" s="15" t="str">
        <f si="10" t="shared"/>
        <v/>
      </c>
      <c r="X342" s="15" t="str">
        <f si="11" t="shared"/>
        <v/>
      </c>
    </row>
    <row r="343" spans="10:24" x14ac:dyDescent="0.2">
      <c r="J343" s="15" t="str">
        <f si="10" t="shared"/>
        <v/>
      </c>
      <c r="X343" s="15" t="str">
        <f si="11" t="shared"/>
        <v/>
      </c>
    </row>
    <row r="344" spans="10:24" x14ac:dyDescent="0.2">
      <c r="J344" s="15" t="str">
        <f si="10" t="shared"/>
        <v/>
      </c>
      <c r="X344" s="15" t="str">
        <f si="11" t="shared"/>
        <v/>
      </c>
    </row>
    <row r="345" spans="10:24" x14ac:dyDescent="0.2">
      <c r="J345" s="15" t="str">
        <f si="10" t="shared"/>
        <v/>
      </c>
      <c r="X345" s="15" t="str">
        <f si="11" t="shared"/>
        <v/>
      </c>
    </row>
    <row r="346" spans="10:24" x14ac:dyDescent="0.2">
      <c r="J346" s="15" t="str">
        <f si="10" t="shared"/>
        <v/>
      </c>
      <c r="X346" s="15" t="str">
        <f si="11" t="shared"/>
        <v/>
      </c>
    </row>
    <row r="347" spans="10:24" x14ac:dyDescent="0.2">
      <c r="J347" s="15" t="str">
        <f si="10" t="shared"/>
        <v/>
      </c>
      <c r="X347" s="15" t="str">
        <f si="11" t="shared"/>
        <v/>
      </c>
    </row>
    <row r="348" spans="10:24" x14ac:dyDescent="0.2">
      <c r="J348" s="15" t="str">
        <f si="10" t="shared"/>
        <v/>
      </c>
      <c r="X348" s="15" t="str">
        <f si="11" t="shared"/>
        <v/>
      </c>
    </row>
    <row r="349" spans="10:24" x14ac:dyDescent="0.2">
      <c r="J349" s="15" t="str">
        <f si="10" t="shared"/>
        <v/>
      </c>
      <c r="X349" s="15" t="str">
        <f si="11" t="shared"/>
        <v/>
      </c>
    </row>
    <row r="350" spans="10:24" x14ac:dyDescent="0.2">
      <c r="J350" s="15" t="str">
        <f si="10" t="shared"/>
        <v/>
      </c>
      <c r="X350" s="15" t="str">
        <f si="11" t="shared"/>
        <v/>
      </c>
    </row>
    <row r="351" spans="10:24" x14ac:dyDescent="0.2">
      <c r="J351" s="15" t="str">
        <f si="10" t="shared"/>
        <v/>
      </c>
      <c r="X351" s="15" t="str">
        <f si="11" t="shared"/>
        <v/>
      </c>
    </row>
    <row r="352" spans="10:24" x14ac:dyDescent="0.2">
      <c r="J352" s="15" t="str">
        <f si="10" t="shared"/>
        <v/>
      </c>
      <c r="X352" s="15" t="str">
        <f si="11" t="shared"/>
        <v/>
      </c>
    </row>
    <row r="353" spans="10:24" x14ac:dyDescent="0.2">
      <c r="J353" s="15" t="str">
        <f si="10" t="shared"/>
        <v/>
      </c>
      <c r="X353" s="15" t="str">
        <f si="11" t="shared"/>
        <v/>
      </c>
    </row>
    <row r="354" spans="10:24" x14ac:dyDescent="0.2">
      <c r="J354" s="15" t="str">
        <f si="10" t="shared"/>
        <v/>
      </c>
      <c r="X354" s="15" t="str">
        <f si="11" t="shared"/>
        <v/>
      </c>
    </row>
    <row r="355" spans="10:24" x14ac:dyDescent="0.2">
      <c r="J355" s="15" t="str">
        <f si="10" t="shared"/>
        <v/>
      </c>
      <c r="X355" s="15" t="str">
        <f si="11" t="shared"/>
        <v/>
      </c>
    </row>
    <row r="356" spans="10:24" x14ac:dyDescent="0.2">
      <c r="J356" s="15" t="str">
        <f si="10" t="shared"/>
        <v/>
      </c>
      <c r="X356" s="15" t="str">
        <f si="11" t="shared"/>
        <v/>
      </c>
    </row>
    <row r="357" spans="10:24" x14ac:dyDescent="0.2">
      <c r="J357" s="15" t="str">
        <f si="10" t="shared"/>
        <v/>
      </c>
      <c r="X357" s="15" t="str">
        <f si="11" t="shared"/>
        <v/>
      </c>
    </row>
    <row r="358" spans="10:24" x14ac:dyDescent="0.2">
      <c r="J358" s="15" t="str">
        <f si="10" t="shared"/>
        <v/>
      </c>
      <c r="X358" s="15" t="str">
        <f si="11" t="shared"/>
        <v/>
      </c>
    </row>
    <row r="359" spans="10:24" x14ac:dyDescent="0.2">
      <c r="J359" s="15" t="str">
        <f si="10" t="shared"/>
        <v/>
      </c>
      <c r="X359" s="15" t="str">
        <f si="11" t="shared"/>
        <v/>
      </c>
    </row>
    <row r="360" spans="10:24" x14ac:dyDescent="0.2">
      <c r="J360" s="15" t="str">
        <f si="10" t="shared"/>
        <v/>
      </c>
      <c r="X360" s="15" t="str">
        <f si="11" t="shared"/>
        <v/>
      </c>
    </row>
    <row r="361" spans="10:24" x14ac:dyDescent="0.2">
      <c r="J361" s="15" t="str">
        <f si="10" t="shared"/>
        <v/>
      </c>
      <c r="X361" s="15" t="str">
        <f si="11" t="shared"/>
        <v/>
      </c>
    </row>
    <row r="362" spans="10:24" x14ac:dyDescent="0.2">
      <c r="J362" s="15" t="str">
        <f si="10" t="shared"/>
        <v/>
      </c>
      <c r="X362" s="15" t="str">
        <f si="11" t="shared"/>
        <v/>
      </c>
    </row>
    <row r="363" spans="10:24" x14ac:dyDescent="0.2">
      <c r="J363" s="15" t="str">
        <f si="10" t="shared"/>
        <v/>
      </c>
      <c r="X363" s="15" t="str">
        <f si="11" t="shared"/>
        <v/>
      </c>
    </row>
    <row r="364" spans="10:24" x14ac:dyDescent="0.2">
      <c r="J364" s="15" t="str">
        <f si="10" t="shared"/>
        <v/>
      </c>
      <c r="X364" s="15" t="str">
        <f si="11" t="shared"/>
        <v/>
      </c>
    </row>
    <row r="365" spans="10:24" x14ac:dyDescent="0.2">
      <c r="J365" s="15" t="str">
        <f si="10" t="shared"/>
        <v/>
      </c>
      <c r="X365" s="15" t="str">
        <f si="11" t="shared"/>
        <v/>
      </c>
    </row>
    <row r="366" spans="10:24" x14ac:dyDescent="0.2">
      <c r="J366" s="15" t="str">
        <f si="10" t="shared"/>
        <v/>
      </c>
      <c r="X366" s="15" t="str">
        <f si="11" t="shared"/>
        <v/>
      </c>
    </row>
    <row r="367" spans="10:24" x14ac:dyDescent="0.2">
      <c r="J367" s="15" t="str">
        <f si="10" t="shared"/>
        <v/>
      </c>
      <c r="X367" s="15" t="str">
        <f si="11" t="shared"/>
        <v/>
      </c>
    </row>
    <row r="368" spans="10:24" x14ac:dyDescent="0.2">
      <c r="J368" s="15" t="str">
        <f si="10" t="shared"/>
        <v/>
      </c>
      <c r="X368" s="15" t="str">
        <f si="11" t="shared"/>
        <v/>
      </c>
    </row>
    <row r="369" spans="10:24" x14ac:dyDescent="0.2">
      <c r="J369" s="15" t="str">
        <f si="10" t="shared"/>
        <v/>
      </c>
      <c r="X369" s="15" t="str">
        <f si="11" t="shared"/>
        <v/>
      </c>
    </row>
    <row r="370" spans="10:24" x14ac:dyDescent="0.2">
      <c r="J370" s="15" t="str">
        <f si="10" t="shared"/>
        <v/>
      </c>
      <c r="X370" s="15" t="str">
        <f si="11" t="shared"/>
        <v/>
      </c>
    </row>
    <row r="371" spans="10:24" x14ac:dyDescent="0.2">
      <c r="J371" s="15" t="str">
        <f si="10" t="shared"/>
        <v/>
      </c>
      <c r="X371" s="15" t="str">
        <f si="11" t="shared"/>
        <v/>
      </c>
    </row>
    <row r="372" spans="10:24" x14ac:dyDescent="0.2">
      <c r="J372" s="15" t="str">
        <f si="10" t="shared"/>
        <v/>
      </c>
      <c r="X372" s="15" t="str">
        <f si="11" t="shared"/>
        <v/>
      </c>
    </row>
    <row r="373" spans="10:24" x14ac:dyDescent="0.2">
      <c r="J373" s="15" t="str">
        <f si="10" t="shared"/>
        <v/>
      </c>
      <c r="X373" s="15" t="str">
        <f si="11" t="shared"/>
        <v/>
      </c>
    </row>
    <row r="374" spans="10:24" x14ac:dyDescent="0.2">
      <c r="J374" s="15" t="str">
        <f si="10" t="shared"/>
        <v/>
      </c>
      <c r="X374" s="15" t="str">
        <f si="11" t="shared"/>
        <v/>
      </c>
    </row>
    <row r="375" spans="10:24" x14ac:dyDescent="0.2">
      <c r="J375" s="15" t="str">
        <f si="10" t="shared"/>
        <v/>
      </c>
      <c r="X375" s="15" t="str">
        <f si="11" t="shared"/>
        <v/>
      </c>
    </row>
    <row r="376" spans="10:24" x14ac:dyDescent="0.2">
      <c r="J376" s="15" t="str">
        <f si="10" t="shared"/>
        <v/>
      </c>
      <c r="X376" s="15" t="str">
        <f si="11" t="shared"/>
        <v/>
      </c>
    </row>
    <row r="377" spans="10:24" x14ac:dyDescent="0.2">
      <c r="J377" s="15" t="str">
        <f si="10" t="shared"/>
        <v/>
      </c>
      <c r="X377" s="15" t="str">
        <f si="11" t="shared"/>
        <v/>
      </c>
    </row>
    <row r="378" spans="10:24" x14ac:dyDescent="0.2">
      <c r="J378" s="15" t="str">
        <f si="10" t="shared"/>
        <v/>
      </c>
      <c r="X378" s="15" t="str">
        <f si="11" t="shared"/>
        <v/>
      </c>
    </row>
    <row r="379" spans="10:24" x14ac:dyDescent="0.2">
      <c r="J379" s="15" t="str">
        <f si="10" t="shared"/>
        <v/>
      </c>
      <c r="X379" s="15" t="str">
        <f si="11" t="shared"/>
        <v/>
      </c>
    </row>
    <row r="380" spans="10:24" x14ac:dyDescent="0.2">
      <c r="J380" s="15" t="str">
        <f si="10" t="shared"/>
        <v/>
      </c>
      <c r="X380" s="15" t="str">
        <f si="11" t="shared"/>
        <v/>
      </c>
    </row>
    <row r="381" spans="10:24" x14ac:dyDescent="0.2">
      <c r="J381" s="15" t="str">
        <f si="10" t="shared"/>
        <v/>
      </c>
      <c r="X381" s="15" t="str">
        <f si="11" t="shared"/>
        <v/>
      </c>
    </row>
    <row r="382" spans="10:24" x14ac:dyDescent="0.2">
      <c r="J382" s="15" t="str">
        <f si="10" t="shared"/>
        <v/>
      </c>
      <c r="X382" s="15" t="str">
        <f si="11" t="shared"/>
        <v/>
      </c>
    </row>
    <row r="383" spans="10:24" x14ac:dyDescent="0.2">
      <c r="J383" s="15" t="str">
        <f si="10" t="shared"/>
        <v/>
      </c>
      <c r="X383" s="15" t="str">
        <f si="11" t="shared"/>
        <v/>
      </c>
    </row>
    <row r="384" spans="10:24" x14ac:dyDescent="0.2">
      <c r="J384" s="15" t="str">
        <f si="10" t="shared"/>
        <v/>
      </c>
      <c r="X384" s="15" t="str">
        <f si="11" t="shared"/>
        <v/>
      </c>
    </row>
    <row r="385" spans="10:24" x14ac:dyDescent="0.2">
      <c r="J385" s="15" t="str">
        <f si="10" t="shared"/>
        <v/>
      </c>
      <c r="X385" s="15" t="str">
        <f si="11" t="shared"/>
        <v/>
      </c>
    </row>
    <row r="386" spans="10:24" x14ac:dyDescent="0.2">
      <c r="J386" s="15" t="str">
        <f ref="J386:J449" si="12" t="shared">IF(B386&gt;1,SUM(B386:I386),"")</f>
        <v/>
      </c>
      <c r="X386" s="15" t="str">
        <f ref="X386:X449" si="13" t="shared">IF(K386&gt;1,SUM(K386:W386),"")</f>
        <v/>
      </c>
    </row>
    <row r="387" spans="10:24" x14ac:dyDescent="0.2">
      <c r="J387" s="15" t="str">
        <f si="12" t="shared"/>
        <v/>
      </c>
      <c r="X387" s="15" t="str">
        <f si="13" t="shared"/>
        <v/>
      </c>
    </row>
    <row r="388" spans="10:24" x14ac:dyDescent="0.2">
      <c r="J388" s="15" t="str">
        <f si="12" t="shared"/>
        <v/>
      </c>
      <c r="X388" s="15" t="str">
        <f si="13" t="shared"/>
        <v/>
      </c>
    </row>
    <row r="389" spans="10:24" x14ac:dyDescent="0.2">
      <c r="J389" s="15" t="str">
        <f si="12" t="shared"/>
        <v/>
      </c>
      <c r="X389" s="15" t="str">
        <f si="13" t="shared"/>
        <v/>
      </c>
    </row>
    <row r="390" spans="10:24" x14ac:dyDescent="0.2">
      <c r="J390" s="15" t="str">
        <f si="12" t="shared"/>
        <v/>
      </c>
      <c r="X390" s="15" t="str">
        <f si="13" t="shared"/>
        <v/>
      </c>
    </row>
    <row r="391" spans="10:24" x14ac:dyDescent="0.2">
      <c r="J391" s="15" t="str">
        <f si="12" t="shared"/>
        <v/>
      </c>
      <c r="X391" s="15" t="str">
        <f si="13" t="shared"/>
        <v/>
      </c>
    </row>
    <row r="392" spans="10:24" x14ac:dyDescent="0.2">
      <c r="J392" s="15" t="str">
        <f si="12" t="shared"/>
        <v/>
      </c>
      <c r="X392" s="15" t="str">
        <f si="13" t="shared"/>
        <v/>
      </c>
    </row>
    <row r="393" spans="10:24" x14ac:dyDescent="0.2">
      <c r="J393" s="15" t="str">
        <f si="12" t="shared"/>
        <v/>
      </c>
      <c r="X393" s="15" t="str">
        <f si="13" t="shared"/>
        <v/>
      </c>
    </row>
    <row r="394" spans="10:24" x14ac:dyDescent="0.2">
      <c r="J394" s="15" t="str">
        <f si="12" t="shared"/>
        <v/>
      </c>
      <c r="X394" s="15" t="str">
        <f si="13" t="shared"/>
        <v/>
      </c>
    </row>
    <row r="395" spans="10:24" x14ac:dyDescent="0.2">
      <c r="J395" s="15" t="str">
        <f si="12" t="shared"/>
        <v/>
      </c>
      <c r="X395" s="15" t="str">
        <f si="13" t="shared"/>
        <v/>
      </c>
    </row>
    <row r="396" spans="10:24" x14ac:dyDescent="0.2">
      <c r="J396" s="15" t="str">
        <f si="12" t="shared"/>
        <v/>
      </c>
      <c r="X396" s="15" t="str">
        <f si="13" t="shared"/>
        <v/>
      </c>
    </row>
    <row r="397" spans="10:24" x14ac:dyDescent="0.2">
      <c r="J397" s="15" t="str">
        <f si="12" t="shared"/>
        <v/>
      </c>
      <c r="X397" s="15" t="str">
        <f si="13" t="shared"/>
        <v/>
      </c>
    </row>
    <row r="398" spans="10:24" x14ac:dyDescent="0.2">
      <c r="J398" s="15" t="str">
        <f si="12" t="shared"/>
        <v/>
      </c>
      <c r="X398" s="15" t="str">
        <f si="13" t="shared"/>
        <v/>
      </c>
    </row>
    <row r="399" spans="10:24" x14ac:dyDescent="0.2">
      <c r="J399" s="15" t="str">
        <f si="12" t="shared"/>
        <v/>
      </c>
      <c r="X399" s="15" t="str">
        <f si="13" t="shared"/>
        <v/>
      </c>
    </row>
    <row r="400" spans="10:24" x14ac:dyDescent="0.2">
      <c r="J400" s="15" t="str">
        <f si="12" t="shared"/>
        <v/>
      </c>
      <c r="X400" s="15" t="str">
        <f si="13" t="shared"/>
        <v/>
      </c>
    </row>
    <row r="401" spans="10:24" x14ac:dyDescent="0.2">
      <c r="J401" s="15" t="str">
        <f si="12" t="shared"/>
        <v/>
      </c>
      <c r="X401" s="15" t="str">
        <f si="13" t="shared"/>
        <v/>
      </c>
    </row>
    <row r="402" spans="10:24" x14ac:dyDescent="0.2">
      <c r="J402" s="15" t="str">
        <f si="12" t="shared"/>
        <v/>
      </c>
      <c r="X402" s="15" t="str">
        <f si="13" t="shared"/>
        <v/>
      </c>
    </row>
    <row r="403" spans="10:24" x14ac:dyDescent="0.2">
      <c r="J403" s="15" t="str">
        <f si="12" t="shared"/>
        <v/>
      </c>
      <c r="X403" s="15" t="str">
        <f si="13" t="shared"/>
        <v/>
      </c>
    </row>
    <row r="404" spans="10:24" x14ac:dyDescent="0.2">
      <c r="J404" s="15" t="str">
        <f si="12" t="shared"/>
        <v/>
      </c>
      <c r="X404" s="15" t="str">
        <f si="13" t="shared"/>
        <v/>
      </c>
    </row>
    <row r="405" spans="10:24" x14ac:dyDescent="0.2">
      <c r="J405" s="15" t="str">
        <f si="12" t="shared"/>
        <v/>
      </c>
      <c r="X405" s="15" t="str">
        <f si="13" t="shared"/>
        <v/>
      </c>
    </row>
    <row r="406" spans="10:24" x14ac:dyDescent="0.2">
      <c r="J406" s="15" t="str">
        <f si="12" t="shared"/>
        <v/>
      </c>
      <c r="X406" s="15" t="str">
        <f si="13" t="shared"/>
        <v/>
      </c>
    </row>
    <row r="407" spans="10:24" x14ac:dyDescent="0.2">
      <c r="J407" s="15" t="str">
        <f si="12" t="shared"/>
        <v/>
      </c>
      <c r="X407" s="15" t="str">
        <f si="13" t="shared"/>
        <v/>
      </c>
    </row>
    <row r="408" spans="10:24" x14ac:dyDescent="0.2">
      <c r="J408" s="15" t="str">
        <f si="12" t="shared"/>
        <v/>
      </c>
      <c r="X408" s="15" t="str">
        <f si="13" t="shared"/>
        <v/>
      </c>
    </row>
    <row r="409" spans="10:24" x14ac:dyDescent="0.2">
      <c r="J409" s="15" t="str">
        <f si="12" t="shared"/>
        <v/>
      </c>
      <c r="X409" s="15" t="str">
        <f si="13" t="shared"/>
        <v/>
      </c>
    </row>
    <row r="410" spans="10:24" x14ac:dyDescent="0.2">
      <c r="J410" s="15" t="str">
        <f si="12" t="shared"/>
        <v/>
      </c>
      <c r="X410" s="15" t="str">
        <f si="13" t="shared"/>
        <v/>
      </c>
    </row>
    <row r="411" spans="10:24" x14ac:dyDescent="0.2">
      <c r="J411" s="15" t="str">
        <f si="12" t="shared"/>
        <v/>
      </c>
      <c r="X411" s="15" t="str">
        <f si="13" t="shared"/>
        <v/>
      </c>
    </row>
    <row r="412" spans="10:24" x14ac:dyDescent="0.2">
      <c r="J412" s="15" t="str">
        <f si="12" t="shared"/>
        <v/>
      </c>
      <c r="X412" s="15" t="str">
        <f si="13" t="shared"/>
        <v/>
      </c>
    </row>
    <row r="413" spans="10:24" x14ac:dyDescent="0.2">
      <c r="J413" s="15" t="str">
        <f si="12" t="shared"/>
        <v/>
      </c>
      <c r="X413" s="15" t="str">
        <f si="13" t="shared"/>
        <v/>
      </c>
    </row>
    <row r="414" spans="10:24" x14ac:dyDescent="0.2">
      <c r="J414" s="15" t="str">
        <f si="12" t="shared"/>
        <v/>
      </c>
      <c r="X414" s="15" t="str">
        <f si="13" t="shared"/>
        <v/>
      </c>
    </row>
    <row r="415" spans="10:24" x14ac:dyDescent="0.2">
      <c r="J415" s="15" t="str">
        <f si="12" t="shared"/>
        <v/>
      </c>
      <c r="X415" s="15" t="str">
        <f si="13" t="shared"/>
        <v/>
      </c>
    </row>
    <row r="416" spans="10:24" x14ac:dyDescent="0.2">
      <c r="J416" s="15" t="str">
        <f si="12" t="shared"/>
        <v/>
      </c>
      <c r="X416" s="15" t="str">
        <f si="13" t="shared"/>
        <v/>
      </c>
    </row>
    <row r="417" spans="10:24" x14ac:dyDescent="0.2">
      <c r="J417" s="15" t="str">
        <f si="12" t="shared"/>
        <v/>
      </c>
      <c r="X417" s="15" t="str">
        <f si="13" t="shared"/>
        <v/>
      </c>
    </row>
    <row r="418" spans="10:24" x14ac:dyDescent="0.2">
      <c r="J418" s="15" t="str">
        <f si="12" t="shared"/>
        <v/>
      </c>
      <c r="X418" s="15" t="str">
        <f si="13" t="shared"/>
        <v/>
      </c>
    </row>
    <row r="419" spans="10:24" x14ac:dyDescent="0.2">
      <c r="J419" s="15" t="str">
        <f si="12" t="shared"/>
        <v/>
      </c>
      <c r="X419" s="15" t="str">
        <f si="13" t="shared"/>
        <v/>
      </c>
    </row>
    <row r="420" spans="10:24" x14ac:dyDescent="0.2">
      <c r="J420" s="15" t="str">
        <f si="12" t="shared"/>
        <v/>
      </c>
      <c r="X420" s="15" t="str">
        <f si="13" t="shared"/>
        <v/>
      </c>
    </row>
    <row r="421" spans="10:24" x14ac:dyDescent="0.2">
      <c r="J421" s="15" t="str">
        <f si="12" t="shared"/>
        <v/>
      </c>
      <c r="X421" s="15" t="str">
        <f si="13" t="shared"/>
        <v/>
      </c>
    </row>
    <row r="422" spans="10:24" x14ac:dyDescent="0.2">
      <c r="J422" s="15" t="str">
        <f si="12" t="shared"/>
        <v/>
      </c>
      <c r="X422" s="15" t="str">
        <f si="13" t="shared"/>
        <v/>
      </c>
    </row>
    <row r="423" spans="10:24" x14ac:dyDescent="0.2">
      <c r="J423" s="15" t="str">
        <f si="12" t="shared"/>
        <v/>
      </c>
      <c r="X423" s="15" t="str">
        <f si="13" t="shared"/>
        <v/>
      </c>
    </row>
    <row r="424" spans="10:24" x14ac:dyDescent="0.2">
      <c r="J424" s="15" t="str">
        <f si="12" t="shared"/>
        <v/>
      </c>
      <c r="X424" s="15" t="str">
        <f si="13" t="shared"/>
        <v/>
      </c>
    </row>
    <row r="425" spans="10:24" x14ac:dyDescent="0.2">
      <c r="J425" s="15" t="str">
        <f si="12" t="shared"/>
        <v/>
      </c>
      <c r="X425" s="15" t="str">
        <f si="13" t="shared"/>
        <v/>
      </c>
    </row>
    <row r="426" spans="10:24" x14ac:dyDescent="0.2">
      <c r="J426" s="15" t="str">
        <f si="12" t="shared"/>
        <v/>
      </c>
      <c r="X426" s="15" t="str">
        <f si="13" t="shared"/>
        <v/>
      </c>
    </row>
    <row r="427" spans="10:24" x14ac:dyDescent="0.2">
      <c r="J427" s="15" t="str">
        <f si="12" t="shared"/>
        <v/>
      </c>
      <c r="X427" s="15" t="str">
        <f si="13" t="shared"/>
        <v/>
      </c>
    </row>
    <row r="428" spans="10:24" x14ac:dyDescent="0.2">
      <c r="J428" s="15" t="str">
        <f si="12" t="shared"/>
        <v/>
      </c>
      <c r="X428" s="15" t="str">
        <f si="13" t="shared"/>
        <v/>
      </c>
    </row>
    <row r="429" spans="10:24" x14ac:dyDescent="0.2">
      <c r="J429" s="15" t="str">
        <f si="12" t="shared"/>
        <v/>
      </c>
      <c r="X429" s="15" t="str">
        <f si="13" t="shared"/>
        <v/>
      </c>
    </row>
    <row r="430" spans="10:24" x14ac:dyDescent="0.2">
      <c r="J430" s="15" t="str">
        <f si="12" t="shared"/>
        <v/>
      </c>
      <c r="X430" s="15" t="str">
        <f si="13" t="shared"/>
        <v/>
      </c>
    </row>
    <row r="431" spans="10:24" x14ac:dyDescent="0.2">
      <c r="J431" s="15" t="str">
        <f si="12" t="shared"/>
        <v/>
      </c>
      <c r="X431" s="15" t="str">
        <f si="13" t="shared"/>
        <v/>
      </c>
    </row>
    <row r="432" spans="10:24" x14ac:dyDescent="0.2">
      <c r="J432" s="15" t="str">
        <f si="12" t="shared"/>
        <v/>
      </c>
      <c r="X432" s="15" t="str">
        <f si="13" t="shared"/>
        <v/>
      </c>
    </row>
    <row r="433" spans="10:24" x14ac:dyDescent="0.2">
      <c r="J433" s="15" t="str">
        <f si="12" t="shared"/>
        <v/>
      </c>
      <c r="X433" s="15" t="str">
        <f si="13" t="shared"/>
        <v/>
      </c>
    </row>
    <row r="434" spans="10:24" x14ac:dyDescent="0.2">
      <c r="J434" s="15" t="str">
        <f si="12" t="shared"/>
        <v/>
      </c>
      <c r="X434" s="15" t="str">
        <f si="13" t="shared"/>
        <v/>
      </c>
    </row>
    <row r="435" spans="10:24" x14ac:dyDescent="0.2">
      <c r="J435" s="15" t="str">
        <f si="12" t="shared"/>
        <v/>
      </c>
      <c r="X435" s="15" t="str">
        <f si="13" t="shared"/>
        <v/>
      </c>
    </row>
    <row r="436" spans="10:24" x14ac:dyDescent="0.2">
      <c r="J436" s="15" t="str">
        <f si="12" t="shared"/>
        <v/>
      </c>
      <c r="X436" s="15" t="str">
        <f si="13" t="shared"/>
        <v/>
      </c>
    </row>
    <row r="437" spans="10:24" x14ac:dyDescent="0.2">
      <c r="J437" s="15" t="str">
        <f si="12" t="shared"/>
        <v/>
      </c>
      <c r="X437" s="15" t="str">
        <f si="13" t="shared"/>
        <v/>
      </c>
    </row>
    <row r="438" spans="10:24" x14ac:dyDescent="0.2">
      <c r="J438" s="15" t="str">
        <f si="12" t="shared"/>
        <v/>
      </c>
      <c r="X438" s="15" t="str">
        <f si="13" t="shared"/>
        <v/>
      </c>
    </row>
    <row r="439" spans="10:24" x14ac:dyDescent="0.2">
      <c r="J439" s="15" t="str">
        <f si="12" t="shared"/>
        <v/>
      </c>
      <c r="X439" s="15" t="str">
        <f si="13" t="shared"/>
        <v/>
      </c>
    </row>
    <row r="440" spans="10:24" x14ac:dyDescent="0.2">
      <c r="J440" s="15" t="str">
        <f si="12" t="shared"/>
        <v/>
      </c>
      <c r="X440" s="15" t="str">
        <f si="13" t="shared"/>
        <v/>
      </c>
    </row>
    <row r="441" spans="10:24" x14ac:dyDescent="0.2">
      <c r="J441" s="15" t="str">
        <f si="12" t="shared"/>
        <v/>
      </c>
      <c r="X441" s="15" t="str">
        <f si="13" t="shared"/>
        <v/>
      </c>
    </row>
    <row r="442" spans="10:24" x14ac:dyDescent="0.2">
      <c r="J442" s="15" t="str">
        <f si="12" t="shared"/>
        <v/>
      </c>
      <c r="X442" s="15" t="str">
        <f si="13" t="shared"/>
        <v/>
      </c>
    </row>
    <row r="443" spans="10:24" x14ac:dyDescent="0.2">
      <c r="J443" s="15" t="str">
        <f si="12" t="shared"/>
        <v/>
      </c>
      <c r="X443" s="15" t="str">
        <f si="13" t="shared"/>
        <v/>
      </c>
    </row>
    <row r="444" spans="10:24" x14ac:dyDescent="0.2">
      <c r="J444" s="15" t="str">
        <f si="12" t="shared"/>
        <v/>
      </c>
      <c r="X444" s="15" t="str">
        <f si="13" t="shared"/>
        <v/>
      </c>
    </row>
    <row r="445" spans="10:24" x14ac:dyDescent="0.2">
      <c r="J445" s="15" t="str">
        <f si="12" t="shared"/>
        <v/>
      </c>
      <c r="X445" s="15" t="str">
        <f si="13" t="shared"/>
        <v/>
      </c>
    </row>
    <row r="446" spans="10:24" x14ac:dyDescent="0.2">
      <c r="J446" s="15" t="str">
        <f si="12" t="shared"/>
        <v/>
      </c>
      <c r="X446" s="15" t="str">
        <f si="13" t="shared"/>
        <v/>
      </c>
    </row>
    <row r="447" spans="10:24" x14ac:dyDescent="0.2">
      <c r="J447" s="15" t="str">
        <f si="12" t="shared"/>
        <v/>
      </c>
      <c r="X447" s="15" t="str">
        <f si="13" t="shared"/>
        <v/>
      </c>
    </row>
    <row r="448" spans="10:24" x14ac:dyDescent="0.2">
      <c r="J448" s="15" t="str">
        <f si="12" t="shared"/>
        <v/>
      </c>
      <c r="X448" s="15" t="str">
        <f si="13" t="shared"/>
        <v/>
      </c>
    </row>
    <row r="449" spans="10:24" x14ac:dyDescent="0.2">
      <c r="J449" s="15" t="str">
        <f si="12" t="shared"/>
        <v/>
      </c>
      <c r="X449" s="15" t="str">
        <f si="13" t="shared"/>
        <v/>
      </c>
    </row>
    <row r="450" spans="10:24" x14ac:dyDescent="0.2">
      <c r="J450" s="15" t="str">
        <f ref="J450:J479" si="14" t="shared">IF(B450&gt;1,SUM(B450:I450),"")</f>
        <v/>
      </c>
      <c r="X450" s="15" t="str">
        <f ref="X450:X471" si="15" t="shared">IF(K450&gt;1,SUM(K450:W450),"")</f>
        <v/>
      </c>
    </row>
    <row r="451" spans="10:24" x14ac:dyDescent="0.2">
      <c r="J451" s="15" t="str">
        <f si="14" t="shared"/>
        <v/>
      </c>
      <c r="X451" s="15" t="str">
        <f si="15" t="shared"/>
        <v/>
      </c>
    </row>
    <row r="452" spans="10:24" x14ac:dyDescent="0.2">
      <c r="J452" s="15" t="str">
        <f si="14" t="shared"/>
        <v/>
      </c>
      <c r="X452" s="15" t="str">
        <f si="15" t="shared"/>
        <v/>
      </c>
    </row>
    <row r="453" spans="10:24" x14ac:dyDescent="0.2">
      <c r="J453" s="15" t="str">
        <f si="14" t="shared"/>
        <v/>
      </c>
      <c r="X453" s="15" t="str">
        <f si="15" t="shared"/>
        <v/>
      </c>
    </row>
    <row r="454" spans="10:24" x14ac:dyDescent="0.2">
      <c r="J454" s="15" t="str">
        <f si="14" t="shared"/>
        <v/>
      </c>
      <c r="X454" s="15" t="str">
        <f si="15" t="shared"/>
        <v/>
      </c>
    </row>
    <row r="455" spans="10:24" x14ac:dyDescent="0.2">
      <c r="J455" s="15" t="str">
        <f si="14" t="shared"/>
        <v/>
      </c>
      <c r="X455" s="15" t="str">
        <f si="15" t="shared"/>
        <v/>
      </c>
    </row>
    <row r="456" spans="10:24" x14ac:dyDescent="0.2">
      <c r="J456" s="15" t="str">
        <f si="14" t="shared"/>
        <v/>
      </c>
      <c r="X456" s="15" t="str">
        <f si="15" t="shared"/>
        <v/>
      </c>
    </row>
    <row r="457" spans="10:24" x14ac:dyDescent="0.2">
      <c r="J457" s="15" t="str">
        <f si="14" t="shared"/>
        <v/>
      </c>
      <c r="X457" s="15" t="str">
        <f si="15" t="shared"/>
        <v/>
      </c>
    </row>
    <row r="458" spans="10:24" x14ac:dyDescent="0.2">
      <c r="J458" s="15" t="str">
        <f si="14" t="shared"/>
        <v/>
      </c>
      <c r="X458" s="15" t="str">
        <f si="15" t="shared"/>
        <v/>
      </c>
    </row>
    <row r="459" spans="10:24" x14ac:dyDescent="0.2">
      <c r="J459" s="15" t="str">
        <f si="14" t="shared"/>
        <v/>
      </c>
      <c r="X459" s="15" t="str">
        <f si="15" t="shared"/>
        <v/>
      </c>
    </row>
    <row r="460" spans="10:24" x14ac:dyDescent="0.2">
      <c r="J460" s="15" t="str">
        <f si="14" t="shared"/>
        <v/>
      </c>
      <c r="X460" s="15" t="str">
        <f si="15" t="shared"/>
        <v/>
      </c>
    </row>
    <row r="461" spans="10:24" x14ac:dyDescent="0.2">
      <c r="J461" s="15" t="str">
        <f si="14" t="shared"/>
        <v/>
      </c>
      <c r="X461" s="15" t="str">
        <f si="15" t="shared"/>
        <v/>
      </c>
    </row>
    <row r="462" spans="10:24" x14ac:dyDescent="0.2">
      <c r="J462" s="15" t="str">
        <f si="14" t="shared"/>
        <v/>
      </c>
      <c r="X462" s="15" t="str">
        <f si="15" t="shared"/>
        <v/>
      </c>
    </row>
    <row r="463" spans="10:24" x14ac:dyDescent="0.2">
      <c r="J463" s="15" t="str">
        <f si="14" t="shared"/>
        <v/>
      </c>
      <c r="X463" s="15" t="str">
        <f si="15" t="shared"/>
        <v/>
      </c>
    </row>
    <row r="464" spans="10:24" x14ac:dyDescent="0.2">
      <c r="J464" s="15" t="str">
        <f si="14" t="shared"/>
        <v/>
      </c>
      <c r="X464" s="15" t="str">
        <f si="15" t="shared"/>
        <v/>
      </c>
    </row>
    <row r="465" spans="10:24" x14ac:dyDescent="0.2">
      <c r="J465" s="15" t="str">
        <f si="14" t="shared"/>
        <v/>
      </c>
      <c r="X465" s="15" t="str">
        <f si="15" t="shared"/>
        <v/>
      </c>
    </row>
    <row r="466" spans="10:24" x14ac:dyDescent="0.2">
      <c r="J466" s="15" t="str">
        <f si="14" t="shared"/>
        <v/>
      </c>
      <c r="X466" s="15" t="str">
        <f si="15" t="shared"/>
        <v/>
      </c>
    </row>
    <row r="467" spans="10:24" x14ac:dyDescent="0.2">
      <c r="J467" s="15" t="str">
        <f si="14" t="shared"/>
        <v/>
      </c>
      <c r="X467" s="15" t="str">
        <f si="15" t="shared"/>
        <v/>
      </c>
    </row>
    <row r="468" spans="10:24" x14ac:dyDescent="0.2">
      <c r="J468" s="15" t="str">
        <f si="14" t="shared"/>
        <v/>
      </c>
      <c r="X468" s="15" t="str">
        <f si="15" t="shared"/>
        <v/>
      </c>
    </row>
    <row r="469" spans="10:24" x14ac:dyDescent="0.2">
      <c r="J469" s="15" t="str">
        <f si="14" t="shared"/>
        <v/>
      </c>
      <c r="X469" s="15" t="str">
        <f si="15" t="shared"/>
        <v/>
      </c>
    </row>
    <row r="470" spans="10:24" x14ac:dyDescent="0.2">
      <c r="J470" s="15" t="str">
        <f si="14" t="shared"/>
        <v/>
      </c>
      <c r="X470" s="15" t="str">
        <f si="15" t="shared"/>
        <v/>
      </c>
    </row>
    <row r="471" spans="10:24" x14ac:dyDescent="0.2">
      <c r="J471" s="15" t="str">
        <f si="14" t="shared"/>
        <v/>
      </c>
      <c r="X471" s="15" t="str">
        <f si="15" t="shared"/>
        <v/>
      </c>
    </row>
    <row r="472" spans="10:24" x14ac:dyDescent="0.2">
      <c r="J472" s="15" t="str">
        <f si="14" t="shared"/>
        <v/>
      </c>
    </row>
    <row r="473" spans="10:24" x14ac:dyDescent="0.2">
      <c r="J473" s="15" t="str">
        <f si="14" t="shared"/>
        <v/>
      </c>
    </row>
    <row r="474" spans="10:24" x14ac:dyDescent="0.2">
      <c r="J474" s="15" t="str">
        <f si="14" t="shared"/>
        <v/>
      </c>
    </row>
    <row r="475" spans="10:24" x14ac:dyDescent="0.2">
      <c r="J475" s="15" t="str">
        <f si="14" t="shared"/>
        <v/>
      </c>
    </row>
    <row r="476" spans="10:24" x14ac:dyDescent="0.2">
      <c r="J476" s="15" t="str">
        <f si="14" t="shared"/>
        <v/>
      </c>
    </row>
    <row r="477" spans="10:24" x14ac:dyDescent="0.2">
      <c r="J477" s="15" t="str">
        <f si="14" t="shared"/>
        <v/>
      </c>
    </row>
    <row r="478" spans="10:24" x14ac:dyDescent="0.2">
      <c r="J478" s="15" t="str">
        <f si="14" t="shared"/>
        <v/>
      </c>
    </row>
    <row r="479" spans="10:24" x14ac:dyDescent="0.2">
      <c r="J479" s="15" t="str">
        <f si="14" t="shared"/>
        <v/>
      </c>
    </row>
  </sheetData>
  <pageMargins bottom="0.75" footer="0.3" header="0.3" left="0.7" right="0.7" top="0.75"/>
  <pageSetup orientation="portrait" r:id="rId1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5"/>
  <sheetViews>
    <sheetView workbookViewId="0">
      <selection sqref="A1:IV65536"/>
    </sheetView>
  </sheetViews>
  <sheetFormatPr defaultColWidth="10.28515625" defaultRowHeight="12" x14ac:dyDescent="0.2"/>
  <cols>
    <col min="1" max="1" bestFit="true" customWidth="true" style="12" width="34.28515625" collapsed="false"/>
    <col min="2" max="2" bestFit="true" customWidth="true" style="12" width="58.85546875" collapsed="false"/>
    <col min="3" max="4" style="12" width="10.28515625" collapsed="false"/>
    <col min="5" max="5" customWidth="true" style="12" width="35.5703125" collapsed="false"/>
    <col min="6" max="8" style="12" width="10.28515625" collapsed="false"/>
    <col min="9" max="9" customWidth="true" hidden="true" style="12" width="0.0" collapsed="false"/>
    <col min="10" max="16384" style="12" width="10.28515625" collapsed="false"/>
  </cols>
  <sheetData>
    <row r="1" spans="1:9" x14ac:dyDescent="0.2">
      <c r="A1" s="12" t="s">
        <v>26</v>
      </c>
      <c r="B1" s="13"/>
      <c r="I1" s="12" t="s">
        <v>27</v>
      </c>
    </row>
    <row r="2" spans="1:9" x14ac:dyDescent="0.2">
      <c r="A2" s="12" t="s">
        <v>28</v>
      </c>
      <c r="B2" s="13"/>
      <c r="I2" s="12" t="s">
        <v>29</v>
      </c>
    </row>
    <row r="3" spans="1:9" x14ac:dyDescent="0.2">
      <c r="A3" s="12" t="s">
        <v>30</v>
      </c>
      <c r="B3" s="12" t="s">
        <v>27</v>
      </c>
      <c r="I3" s="12" t="s">
        <v>31</v>
      </c>
    </row>
    <row r="4" spans="1:9" x14ac:dyDescent="0.2">
      <c r="A4" s="12" t="s">
        <v>32</v>
      </c>
      <c r="B4" s="14"/>
      <c r="I4" s="12" t="s">
        <v>33</v>
      </c>
    </row>
    <row r="5" spans="1:9" x14ac:dyDescent="0.2">
      <c r="E5" s="13"/>
    </row>
  </sheetData>
  <dataValidations count="1">
    <dataValidation allowBlank="1" showErrorMessage="1" showInputMessage="1" sqref="B3" type="list">
      <formula1>$I$1:$I$4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2007-01-16T15:32:18Z</dcterms:created>
  <dc:creator>David L. Hinman</dc:creator>
  <cp:lastModifiedBy>Broich, Adam [LEGIS]</cp:lastModifiedBy>
  <cp:lastPrinted>2018-10-03T14:42:19Z</cp:lastPrinted>
  <dcterms:modified xsi:type="dcterms:W3CDTF">2018-10-03T14:45:13Z</dcterms:modified>
  <dc:subject>Chart Template</dc:subject>
  <dc:title>FactBook</dc:title>
</cp:coreProperties>
</file>