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390" windowWidth="8355" xWindow="240" yWindow="300"/>
  </bookViews>
  <sheets>
    <sheet name="Factbook" r:id="rId1" sheetId="1" state="veryHidden"/>
    <sheet name="Data" r:id="rId2" sheetId="2"/>
    <sheet name="Notes" r:id="rId3" sheetId="3" state="veryHidden"/>
    <sheet name="Orginal" r:id="rId4" sheetId="4" state="veryHidden"/>
  </sheets>
  <definedNames>
    <definedName localSheetId="0" name="_xlnm.Print_Area">Factbook!$A$1:$R$60</definedName>
    <definedName localSheetId="3" name="_xlnm.Print_Area">Orginal!$B$1:$T$84</definedName>
  </definedNames>
  <calcPr calcId="162913"/>
</workbook>
</file>

<file path=xl/calcChain.xml><?xml version="1.0" encoding="utf-8"?>
<calcChain xmlns="http://schemas.openxmlformats.org/spreadsheetml/2006/main">
  <c i="2" l="1" r="I35"/>
  <c i="1" l="1" r="V6"/>
  <c i="1" r="V7"/>
  <c i="1" r="V8"/>
  <c i="1" r="V9"/>
  <c i="1" r="V10"/>
  <c i="1" r="V11"/>
  <c i="1" r="V5"/>
  <c i="1" r="W5"/>
  <c i="1" r="X5"/>
  <c i="1" r="Y5"/>
  <c i="1" r="Z5"/>
  <c i="2" l="1" r="I33"/>
  <c i="2" r="I32"/>
  <c i="1" l="1" r="Q57"/>
  <c i="1" r="O57"/>
  <c i="1" r="M57"/>
  <c i="1" r="K57"/>
  <c i="1" r="I57"/>
  <c i="1" r="G57"/>
  <c i="1" r="E57"/>
  <c i="1" r="C57"/>
  <c i="1" r="B41"/>
  <c i="1" r="B40"/>
  <c i="1" r="L40" s="1"/>
  <c i="1" r="B39"/>
  <c i="1" r="J39" s="1"/>
  <c i="1" r="B38"/>
  <c i="1" r="P38" s="1"/>
  <c i="1" r="B37"/>
  <c i="1" r="N37" s="1"/>
  <c i="1" r="N57" s="1"/>
  <c i="1" r="B36"/>
  <c i="1" r="L36" s="1"/>
  <c i="1" r="B35"/>
  <c i="1" r="J35" s="1"/>
  <c i="1" r="B34"/>
  <c i="1" r="P34" s="1"/>
  <c i="1" r="B33"/>
  <c i="1" r="N33" s="1"/>
  <c i="1" r="B32"/>
  <c i="2" r="I37"/>
  <c i="2" r="I38"/>
  <c i="2" r="I39"/>
  <c i="2" r="I40"/>
  <c i="2" r="I41"/>
  <c i="2" r="I42"/>
  <c i="2" r="I43"/>
  <c i="2" r="I44"/>
  <c i="2" r="I45"/>
  <c i="2" r="I46"/>
  <c i="2" r="I47"/>
  <c i="2" r="I48"/>
  <c i="2" r="I49"/>
  <c i="2" r="I50"/>
  <c i="2" r="I51"/>
  <c i="2" r="I52"/>
  <c i="2" r="I53"/>
  <c i="2" r="I54"/>
  <c i="2" r="I55"/>
  <c i="2" r="I56"/>
  <c i="2" r="I57"/>
  <c i="2" r="I58"/>
  <c i="2" r="I59"/>
  <c i="2" r="I60"/>
  <c i="2" r="I61"/>
  <c i="2" r="I62"/>
  <c i="2" r="I63"/>
  <c i="2" r="I64"/>
  <c i="2" r="I65"/>
  <c i="2" r="I66"/>
  <c i="2" r="I67"/>
  <c i="2" r="I68"/>
  <c i="2" r="I69"/>
  <c i="2" r="I70"/>
  <c i="2" r="I71"/>
  <c i="2" r="I72"/>
  <c i="2" r="I73"/>
  <c i="2" r="I74"/>
  <c i="2" r="I75"/>
  <c i="2" r="I76"/>
  <c i="2" r="I77"/>
  <c i="2" r="I78"/>
  <c i="2" r="I79"/>
  <c i="2" r="I80"/>
  <c i="2" r="I81"/>
  <c i="2" r="I82"/>
  <c i="2" r="I83"/>
  <c i="2" r="I84"/>
  <c i="2" r="I85"/>
  <c i="2" r="I86"/>
  <c i="2" r="I87"/>
  <c i="2" r="I88"/>
  <c i="2" r="I89"/>
  <c i="2" r="I90"/>
  <c i="2" r="I91"/>
  <c i="2" r="I92"/>
  <c i="2" r="I93"/>
  <c i="2" r="I94"/>
  <c i="2" r="I95"/>
  <c i="2" r="I96"/>
  <c i="2" r="I97"/>
  <c i="2" r="I98"/>
  <c i="2" r="I99"/>
  <c i="2" r="I100"/>
  <c i="2" r="I101"/>
  <c i="2" r="I102"/>
  <c i="2" r="I103"/>
  <c i="2" r="I104"/>
  <c i="2" r="I105"/>
  <c i="2" r="I106"/>
  <c i="2" r="I107"/>
  <c i="2" r="I108"/>
  <c i="2" r="I109"/>
  <c i="2" r="I110"/>
  <c i="2" r="I111"/>
  <c i="2" r="I112"/>
  <c i="2" r="I113"/>
  <c i="2" r="I114"/>
  <c i="2" r="I115"/>
  <c i="2" r="I116"/>
  <c i="2" r="I117"/>
  <c i="2" r="I118"/>
  <c i="2" r="I119"/>
  <c i="2" r="I120"/>
  <c i="2" r="I121"/>
  <c i="2" r="I122"/>
  <c i="2" r="I123"/>
  <c i="2" r="I124"/>
  <c i="2" r="I125"/>
  <c i="2" r="I126"/>
  <c i="2" r="I127"/>
  <c i="2" r="I128"/>
  <c i="2" r="I129"/>
  <c i="2" r="I130"/>
  <c i="2" r="I131"/>
  <c i="2" r="I132"/>
  <c i="2" r="I133"/>
  <c i="2" r="I134"/>
  <c i="2" r="I135"/>
  <c i="2" r="I136"/>
  <c i="2" r="I137"/>
  <c i="2" r="I138"/>
  <c i="2" r="I139"/>
  <c i="2" r="I140"/>
  <c i="2" r="I141"/>
  <c i="2" r="I142"/>
  <c i="2" r="I143"/>
  <c i="2" r="I144"/>
  <c i="2" r="I145"/>
  <c i="2" r="I146"/>
  <c i="2" r="I147"/>
  <c i="2" r="I148"/>
  <c i="2" r="I149"/>
  <c i="2" r="I150"/>
  <c i="2" r="I151"/>
  <c i="2" r="I152"/>
  <c i="2" r="I153"/>
  <c i="2" r="I154"/>
  <c i="2" r="I155"/>
  <c i="2" r="I156"/>
  <c i="2" r="I157"/>
  <c i="2" r="I158"/>
  <c i="2" r="I159"/>
  <c i="2" r="I160"/>
  <c i="2" r="I161"/>
  <c i="2" r="I162"/>
  <c i="2" r="I163"/>
  <c i="2" r="I164"/>
  <c i="2" r="I165"/>
  <c i="2" r="I166"/>
  <c i="2" r="I167"/>
  <c i="2" r="I168"/>
  <c i="2" r="I169"/>
  <c i="2" r="I170"/>
  <c i="2" r="I171"/>
  <c i="2" r="I172"/>
  <c i="2" r="I173"/>
  <c i="2" r="I174"/>
  <c i="2" r="I175"/>
  <c i="2" r="I176"/>
  <c i="2" r="I177"/>
  <c i="2" r="I178"/>
  <c i="2" r="I179"/>
  <c i="2" r="I180"/>
  <c i="2" r="I181"/>
  <c i="2" r="I182"/>
  <c i="2" r="I183"/>
  <c i="2" r="I184"/>
  <c i="2" r="I185"/>
  <c i="2" r="I186"/>
  <c i="2" r="I187"/>
  <c i="2" r="I188"/>
  <c i="2" r="I189"/>
  <c i="2" r="I190"/>
  <c i="2" r="I191"/>
  <c i="2" r="I192"/>
  <c i="2" r="I193"/>
  <c i="2" r="I194"/>
  <c i="2" r="I195"/>
  <c i="2" r="I196"/>
  <c i="2" r="I197"/>
  <c i="2" r="I198"/>
  <c i="2" r="I199"/>
  <c i="2" r="I200"/>
  <c i="2" r="I201"/>
  <c i="2" r="I202"/>
  <c i="2" r="I203"/>
  <c i="2" r="I204"/>
  <c i="2" r="I205"/>
  <c i="2" r="I206"/>
  <c i="2" r="I207"/>
  <c i="2" r="I208"/>
  <c i="2" r="I209"/>
  <c i="2" r="I210"/>
  <c i="2" r="I211"/>
  <c i="2" r="I212"/>
  <c i="2" r="I213"/>
  <c i="2" r="I214"/>
  <c i="2" r="I215"/>
  <c i="2" r="I216"/>
  <c i="2" r="I217"/>
  <c i="2" r="I218"/>
  <c i="2" r="I219"/>
  <c i="2" r="I220"/>
  <c i="2" r="I221"/>
  <c i="2" r="I222"/>
  <c i="2" r="I223"/>
  <c i="2" r="I224"/>
  <c i="2" r="I225"/>
  <c i="2" r="I226"/>
  <c i="2" r="I227"/>
  <c i="2" r="I228"/>
  <c i="2" r="I229"/>
  <c i="2" r="I230"/>
  <c i="2" r="I231"/>
  <c i="2" r="I232"/>
  <c i="2" r="I233"/>
  <c i="2" r="I234"/>
  <c i="2" r="I235"/>
  <c i="2" r="I236"/>
  <c i="2" r="I237"/>
  <c i="2" r="I238"/>
  <c i="2" r="I239"/>
  <c i="2" r="I240"/>
  <c i="2" r="I241"/>
  <c i="2" r="I242"/>
  <c i="2" r="I243"/>
  <c i="2" r="I244"/>
  <c i="2" r="I245"/>
  <c i="2" r="I246"/>
  <c i="2" r="I247"/>
  <c i="2" r="I248"/>
  <c i="2" r="I249"/>
  <c i="2" r="I250"/>
  <c i="2" r="I251"/>
  <c i="2" r="I252"/>
  <c i="2" r="I253"/>
  <c i="2" r="I254"/>
  <c i="2" r="I255"/>
  <c i="2" r="I256"/>
  <c i="2" r="I257"/>
  <c i="2" r="I258"/>
  <c i="2" r="I259"/>
  <c i="2" r="I260"/>
  <c i="2" r="I261"/>
  <c i="2" r="I262"/>
  <c i="2" r="I263"/>
  <c i="2" r="I264"/>
  <c i="2" r="I265"/>
  <c i="2" r="I266"/>
  <c i="2" r="I267"/>
  <c i="2" r="I268"/>
  <c i="2" r="I269"/>
  <c i="2" r="I270"/>
  <c i="2" r="I271"/>
  <c i="2" r="I272"/>
  <c i="2" r="I273"/>
  <c i="2" r="I274"/>
  <c i="2" r="I275"/>
  <c i="2" r="I276"/>
  <c i="2" r="I277"/>
  <c i="2" r="I278"/>
  <c i="2" r="I279"/>
  <c i="2" r="I280"/>
  <c i="2" r="I281"/>
  <c i="2" r="I282"/>
  <c i="2" r="I283"/>
  <c i="2" r="I284"/>
  <c i="2" r="I285"/>
  <c i="2" r="I286"/>
  <c i="2" r="I287"/>
  <c i="2" r="I288"/>
  <c i="2" r="I289"/>
  <c i="2" r="I290"/>
  <c i="2" r="I291"/>
  <c i="2" r="I292"/>
  <c i="2" r="I293"/>
  <c i="2" r="I294"/>
  <c i="2" r="I295"/>
  <c i="2" r="I296"/>
  <c i="2" r="I297"/>
  <c i="2" r="I298"/>
  <c i="2" r="I299"/>
  <c i="2" r="I300"/>
  <c i="2" r="I301"/>
  <c i="2" r="I302"/>
  <c i="2" r="I303"/>
  <c i="2" r="I304"/>
  <c i="2" r="I305"/>
  <c i="2" r="I306"/>
  <c i="2" r="I307"/>
  <c i="2" r="I308"/>
  <c i="2" r="I309"/>
  <c i="2" r="I310"/>
  <c i="2" r="I311"/>
  <c i="2" r="I312"/>
  <c i="2" r="I313"/>
  <c i="2" r="I314"/>
  <c i="2" r="I315"/>
  <c i="2" r="I316"/>
  <c i="2" r="I317"/>
  <c i="2" r="I318"/>
  <c i="2" r="I319"/>
  <c i="2" r="I320"/>
  <c i="2" r="I321"/>
  <c i="2" r="I322"/>
  <c i="2" r="I323"/>
  <c i="2" r="I324"/>
  <c i="2" r="I325"/>
  <c i="2" r="I326"/>
  <c i="2" r="I327"/>
  <c i="2" r="I328"/>
  <c i="2" r="I329"/>
  <c i="2" r="I330"/>
  <c i="2" r="I331"/>
  <c i="2" r="I332"/>
  <c i="2" r="I333"/>
  <c i="2" r="I334"/>
  <c i="2" r="I335"/>
  <c i="2" r="I336"/>
  <c i="2" r="I337"/>
  <c i="2" r="I338"/>
  <c i="2" r="I339"/>
  <c i="2" r="I340"/>
  <c i="2" r="I341"/>
  <c i="2" r="I342"/>
  <c i="2" r="I343"/>
  <c i="2" r="I344"/>
  <c i="2" r="I345"/>
  <c i="2" r="I346"/>
  <c i="2" r="I347"/>
  <c i="2" r="I348"/>
  <c i="2" r="I349"/>
  <c i="2" r="I350"/>
  <c i="2" r="I351"/>
  <c i="2" r="I352"/>
  <c i="2" r="I353"/>
  <c i="2" r="I354"/>
  <c i="2" r="I355"/>
  <c i="2" r="I356"/>
  <c i="2" r="I357"/>
  <c i="2" r="I358"/>
  <c i="2" r="I359"/>
  <c i="2" r="I360"/>
  <c i="2" r="I361"/>
  <c i="2" r="I362"/>
  <c i="2" r="I363"/>
  <c i="2" r="I364"/>
  <c i="2" r="I365"/>
  <c i="2" r="I366"/>
  <c i="2" r="I367"/>
  <c i="2" r="I368"/>
  <c i="2" r="I369"/>
  <c i="2" r="I370"/>
  <c i="2" r="I371"/>
  <c i="2" r="I372"/>
  <c i="2" r="I373"/>
  <c i="2" r="I374"/>
  <c i="2" r="I375"/>
  <c i="2" r="I376"/>
  <c i="2" r="I377"/>
  <c i="2" r="I378"/>
  <c i="2" r="I379"/>
  <c i="2" r="I380"/>
  <c i="2" r="I381"/>
  <c i="2" r="I382"/>
  <c i="2" r="I383"/>
  <c i="2" r="I384"/>
  <c i="2" r="I385"/>
  <c i="2" r="I386"/>
  <c i="2" r="I387"/>
  <c i="2" r="I388"/>
  <c i="2" r="I389"/>
  <c i="2" r="I390"/>
  <c i="2" r="I391"/>
  <c i="2" r="I392"/>
  <c i="2" r="I393"/>
  <c i="2" r="I394"/>
  <c i="2" r="I395"/>
  <c i="2" r="I396"/>
  <c i="2" r="I397"/>
  <c i="2" r="I398"/>
  <c i="2" r="I399"/>
  <c i="2" r="I400"/>
  <c i="2" r="I401"/>
  <c i="2" r="I402"/>
  <c i="2" r="I403"/>
  <c i="2" r="I404"/>
  <c i="2" r="I405"/>
  <c i="2" r="I406"/>
  <c i="2" r="I407"/>
  <c i="2" r="I408"/>
  <c i="2" r="I409"/>
  <c i="2" r="I410"/>
  <c i="2" r="I411"/>
  <c i="2" r="I412"/>
  <c i="2" r="I413"/>
  <c i="2" r="I414"/>
  <c i="2" r="I415"/>
  <c i="2" r="I416"/>
  <c i="2" r="I417"/>
  <c i="2" r="I418"/>
  <c i="2" r="I419"/>
  <c i="2" r="I420"/>
  <c i="2" r="I421"/>
  <c i="2" r="I422"/>
  <c i="2" r="I423"/>
  <c i="2" r="I424"/>
  <c i="2" r="I425"/>
  <c i="2" r="I426"/>
  <c i="2" r="I427"/>
  <c i="2" r="I428"/>
  <c i="2" r="I429"/>
  <c i="2" r="I430"/>
  <c i="2" r="I431"/>
  <c i="2" r="I432"/>
  <c i="2" r="I433"/>
  <c i="2" r="I434"/>
  <c i="2" r="I435"/>
  <c i="2" r="I436"/>
  <c i="2" r="I437"/>
  <c i="2" r="I438"/>
  <c i="2" r="I439"/>
  <c i="2" r="I440"/>
  <c i="2" r="I441"/>
  <c i="2" r="I3"/>
  <c i="2" r="I4"/>
  <c i="2" r="I5"/>
  <c i="2" r="I6"/>
  <c i="2" r="I7"/>
  <c i="2" r="I8"/>
  <c i="2" r="I9"/>
  <c i="2" r="I10"/>
  <c i="2" r="I11"/>
  <c i="2" r="I12"/>
  <c i="2" r="I13"/>
  <c i="2" r="I14"/>
  <c i="2" r="I15"/>
  <c i="2" r="I16"/>
  <c i="2" r="I17"/>
  <c i="2" r="I18"/>
  <c i="2" r="I19"/>
  <c i="2" r="I20"/>
  <c i="2" r="I21"/>
  <c i="2" r="I22"/>
  <c i="2" r="I23"/>
  <c i="2" r="I24"/>
  <c i="2" r="I25"/>
  <c i="2" r="I26"/>
  <c i="2" r="I27"/>
  <c i="2" r="I28"/>
  <c i="2" r="I29"/>
  <c i="2" r="I30"/>
  <c i="2" r="I31"/>
  <c i="2" r="I34"/>
  <c i="2" r="I2"/>
  <c i="4" r="V85"/>
  <c i="4" r="W85" s="1"/>
  <c i="4" r="Y79"/>
  <c i="4" r="Y81" s="1"/>
  <c i="4" r="V79"/>
  <c i="4" r="W79" s="1"/>
  <c i="4" r="V75"/>
  <c i="4" r="W75" s="1"/>
  <c i="4" r="Z74"/>
  <c i="4" r="Z75" s="1"/>
  <c i="4" r="Y74"/>
  <c i="4" r="Y75" s="1"/>
  <c i="4" r="V72"/>
  <c i="4" r="AG69"/>
  <c i="4" r="AH69" s="1"/>
  <c i="4" r="AF69"/>
  <c i="4" r="AE69"/>
  <c i="4" r="AC69"/>
  <c i="4" r="AD69" s="1"/>
  <c i="4" r="AB69"/>
  <c i="4" r="AA69"/>
  <c i="4" r="Y69"/>
  <c i="4" r="Z69" s="1"/>
  <c i="4" r="S65"/>
  <c i="4" r="AE57" s="1"/>
  <c i="4" r="S64"/>
  <c i="4" r="S63"/>
  <c i="4" r="S62"/>
  <c i="4" r="S61"/>
  <c i="4" r="S60"/>
  <c i="4" r="Z59"/>
  <c i="4" r="Z60" s="1"/>
  <c i="4" r="Y59"/>
  <c i="4" r="Y60" s="1"/>
  <c i="4" r="S59"/>
  <c i="4" r="S58"/>
  <c i="4" r="S57"/>
  <c i="4" r="S56"/>
  <c i="4" r="S55"/>
  <c i="4" r="S54"/>
  <c i="4" r="S53"/>
  <c i="4" r="S52"/>
  <c i="4" r="S51"/>
  <c i="4" r="S50"/>
  <c i="4" r="S49"/>
  <c i="4" r="S48"/>
  <c i="4" r="S47"/>
  <c i="4" r="S46"/>
  <c i="4" r="S45"/>
  <c i="4" r="S44"/>
  <c i="4" r="S43"/>
  <c i="4" r="S42"/>
  <c i="4" r="S41"/>
  <c i="4" r="S40"/>
  <c i="4" r="S39"/>
  <c i="4" r="S38"/>
  <c i="4" r="S37"/>
  <c i="4" r="S36"/>
  <c i="4" r="S35"/>
  <c i="4" l="1" r="AB57"/>
  <c i="4" r="AD57"/>
  <c i="4" r="Z57"/>
  <c i="1" r="N41"/>
  <c i="1" r="D37"/>
  <c i="1" r="D57" s="1"/>
  <c i="1" r="H37"/>
  <c i="1" r="H57" s="1"/>
  <c i="1" r="N40"/>
  <c i="1" r="P41"/>
  <c i="1" r="D33"/>
  <c i="1" r="H33"/>
  <c i="1" r="N36"/>
  <c i="1" r="J32"/>
  <c i="1" r="J38"/>
  <c i="1" r="P37"/>
  <c i="1" r="P57" s="1"/>
  <c i="1" r="D41"/>
  <c i="1" r="H41"/>
  <c i="1" r="J34"/>
  <c i="1" r="P33"/>
  <c i="1" r="L35"/>
  <c i="1" r="D40"/>
  <c i="1" r="D36"/>
  <c i="1" r="F32"/>
  <c i="1" r="F38"/>
  <c i="1" r="F34"/>
  <c i="1" r="L32"/>
  <c i="1" r="H40"/>
  <c i="1" r="H36"/>
  <c i="1" r="J41"/>
  <c i="1" r="J37"/>
  <c i="1" r="J57" s="1"/>
  <c i="1" r="J33"/>
  <c i="1" r="L38"/>
  <c i="1" r="L34"/>
  <c i="1" r="N39"/>
  <c i="1" r="N35"/>
  <c i="1" r="P40"/>
  <c i="1" r="P36"/>
  <c i="1" r="F39"/>
  <c i="1" r="L39"/>
  <c i="1" r="D39"/>
  <c i="1" r="D35"/>
  <c i="1" r="F41"/>
  <c i="1" r="F37"/>
  <c i="1" r="F57" s="1"/>
  <c i="1" r="F33"/>
  <c i="1" r="N32"/>
  <c i="1" r="H39"/>
  <c i="1" r="H35"/>
  <c i="1" r="J40"/>
  <c i="1" r="J36"/>
  <c i="1" r="L41"/>
  <c i="1" r="L37"/>
  <c i="1" r="L57" s="1"/>
  <c i="1" r="L33"/>
  <c i="1" r="N38"/>
  <c i="1" r="N34"/>
  <c i="1" r="P39"/>
  <c i="1" r="P35"/>
  <c i="1" r="F35"/>
  <c i="1" r="D32"/>
  <c i="1" r="D38"/>
  <c i="1" r="D34"/>
  <c i="1" r="F40"/>
  <c i="1" r="F36"/>
  <c i="1" r="H32"/>
  <c i="1" r="P32"/>
  <c i="1" r="H38"/>
  <c i="1" r="H34"/>
  <c i="4" r="Y57"/>
  <c i="4" r="AC57"/>
  <c i="4" r="V69"/>
  <c i="4" r="W69" s="1"/>
  <c i="4" r="AA74"/>
  <c i="4" r="AA75" s="1"/>
  <c i="4" r="W72"/>
  <c i="4" r="AA57"/>
  <c i="1" l="1" r="L45"/>
  <c i="1" r="F45"/>
  <c i="1" r="P45"/>
  <c i="1" r="N45"/>
  <c i="1" r="D45"/>
  <c i="1" r="J45"/>
  <c i="1" r="H45"/>
  <c i="1" r="W35"/>
  <c i="1" r="W36" s="1"/>
  <c i="1" r="U33"/>
  <c i="1" r="X35"/>
  <c i="1" r="X36" s="1"/>
  <c i="1" r="R41"/>
  <c i="1" r="R35"/>
  <c i="1" r="R33"/>
  <c i="1" r="R32"/>
  <c i="1" r="R37"/>
  <c i="1" r="R57" s="1"/>
  <c i="1" r="R39"/>
  <c i="1" r="R34"/>
  <c i="1" r="R36"/>
  <c i="1" r="R38"/>
  <c i="1" r="R40"/>
  <c i="4" r="AF57"/>
  <c i="1" l="1" r="U36"/>
  <c i="1" r="B55" s="1"/>
  <c i="1" r="T33"/>
  <c i="1" r="T36"/>
  <c i="1" r="X38"/>
  <c i="1" r="X37"/>
  <c i="1" r="W38"/>
  <c i="1" r="W37"/>
  <c i="1" r="R45"/>
  <c i="1" l="1" r="U37"/>
  <c i="1" r="B57"/>
  <c i="1" r="T37"/>
  <c i="1" r="T38"/>
  <c i="1" r="B53" s="1"/>
</calcChain>
</file>

<file path=xl/sharedStrings.xml><?xml version="1.0" encoding="utf-8"?>
<sst xmlns="http://schemas.openxmlformats.org/spreadsheetml/2006/main" count="177" uniqueCount="88">
  <si>
    <t>Total</t>
  </si>
  <si>
    <t>Calendar</t>
  </si>
  <si>
    <t>Agricultural</t>
  </si>
  <si>
    <t xml:space="preserve">  Year  </t>
  </si>
  <si>
    <t>&amp; Products</t>
  </si>
  <si>
    <t>Exports</t>
  </si>
  <si>
    <t>1981</t>
  </si>
  <si>
    <t>1982</t>
  </si>
  <si>
    <t xml:space="preserve"> </t>
  </si>
  <si>
    <t>1983</t>
  </si>
  <si>
    <t>1984</t>
  </si>
  <si>
    <t>1985</t>
  </si>
  <si>
    <t>1986</t>
  </si>
  <si>
    <t>1987</t>
  </si>
  <si>
    <t>1988</t>
  </si>
  <si>
    <t>Soybeans &amp; Products</t>
  </si>
  <si>
    <t>Other</t>
  </si>
  <si>
    <t>Meat &amp; Animals</t>
  </si>
  <si>
    <t>SALES BY PRODUCT TYPE</t>
  </si>
  <si>
    <t xml:space="preserve">  Other </t>
  </si>
  <si>
    <t>VALUE OF IOWA AGRICULTURAL EXPORTS,</t>
  </si>
  <si>
    <t xml:space="preserve">    MAJOR PRODUCTS, AND TOTAL EXPORT SALES    </t>
  </si>
  <si>
    <t>Soybeans</t>
  </si>
  <si>
    <t>Meat</t>
  </si>
  <si>
    <t>&amp; Animals</t>
  </si>
  <si>
    <t>Feeds &amp;</t>
  </si>
  <si>
    <t>Products</t>
  </si>
  <si>
    <t>Dairy</t>
  </si>
  <si>
    <t>Dairy Products</t>
  </si>
  <si>
    <t>% Change</t>
  </si>
  <si>
    <t xml:space="preserve"> AGRICULTURAL EXPORT </t>
  </si>
  <si>
    <t>Corn</t>
  </si>
  <si>
    <t>Fodder</t>
  </si>
  <si>
    <t>Grain</t>
  </si>
  <si>
    <t>Grain Products</t>
  </si>
  <si>
    <t>Feeds &amp; Fodder</t>
  </si>
  <si>
    <t xml:space="preserve">1)  The United States Department of Agriculture and Economic Research changed the methodology for </t>
  </si>
  <si>
    <t>Sources:  United States Department of Agriculture and Economic Research Service</t>
  </si>
  <si>
    <t xml:space="preserve">     calculating farm exports.  Previous years were based on each state’s share of total agricultural production</t>
  </si>
  <si>
    <t>Grains &amp; Products</t>
  </si>
  <si>
    <t>Feed &amp; Fodder</t>
  </si>
  <si>
    <t>Total Export</t>
  </si>
  <si>
    <t>Soy/Corn/Meat</t>
  </si>
  <si>
    <t>Soy</t>
  </si>
  <si>
    <t>Meat Prod</t>
  </si>
  <si>
    <r>
      <t xml:space="preserve">     </t>
    </r>
    <r>
      <rPr>
        <u/>
        <sz val="9"/>
        <color indexed="12"/>
        <rFont val="Arial"/>
        <family val="2"/>
      </rPr>
      <t>http://www.ers.usda.gov/data-products/state-export-data.aspx#.Unqc.lvms.gyo</t>
    </r>
  </si>
  <si>
    <t>NOTES:</t>
  </si>
  <si>
    <t>(dollars in millions)</t>
  </si>
  <si>
    <t xml:space="preserve">     but these estimates are based on cash receipts.  Refer to the following website for more information:</t>
  </si>
  <si>
    <t>2004-2013</t>
  </si>
  <si>
    <t>10 year Change</t>
  </si>
  <si>
    <t>One year change</t>
  </si>
  <si>
    <t xml:space="preserve">Other </t>
  </si>
  <si>
    <t xml:space="preserve">total </t>
  </si>
  <si>
    <t>Annual Change</t>
  </si>
  <si>
    <t>3)  In 2013, soybean products, corn, and meat products comprised approximately 76.2% of all Iowa exports.</t>
  </si>
  <si>
    <t>Calendar Year 2013</t>
  </si>
  <si>
    <t>2)  The total Iowa exports for 2013 decreased by 8.1% compared to 2012.</t>
  </si>
  <si>
    <t>4)  In 2013, soybean product exports decreased 23.6% and corn exports decreased 34.7%.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</si>
  <si>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</si>
  <si>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</si>
  <si>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</si>
  <si>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</si>
  <si>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</si>
  <si>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</si>
  <si>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</si>
  <si>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</si>
  <si>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DairyProducts</t>
  </si>
  <si>
    <t>GrainProducts</t>
  </si>
  <si>
    <t>TotalAgriculturalExports</t>
  </si>
  <si>
    <t>CalendarYear</t>
  </si>
  <si>
    <t>SoybeansProducts</t>
  </si>
  <si>
    <t>MeatAnimals</t>
  </si>
  <si>
    <t>FeedsFodder</t>
  </si>
  <si>
    <t>soy/meat/corn</t>
  </si>
  <si>
    <t>total export</t>
  </si>
  <si>
    <t>Agricultural Export Sales by Product Type</t>
  </si>
  <si>
    <t xml:space="preserve">Value of Iowa Agricultural Exports, Major Products, and Total Export Sales </t>
  </si>
  <si>
    <r>
      <t xml:space="preserve">     </t>
    </r>
    <r>
      <rPr>
        <u/>
        <sz val="9"/>
        <color indexed="12"/>
        <rFont val="Arial"/>
        <family val="2"/>
      </rPr>
      <t>www.ers.usda.gov/data-products/state-export-data.aspx#.Unqc.lvms.gyo.</t>
    </r>
  </si>
  <si>
    <t>Meat and Animals</t>
  </si>
  <si>
    <t>Fees and Fodder</t>
  </si>
  <si>
    <t xml:space="preserve">Grain Products </t>
  </si>
  <si>
    <t>Total Agricultural</t>
  </si>
  <si>
    <t>Export Product Type by Share of Total Value</t>
  </si>
  <si>
    <t>Change from Previous Peak Year</t>
  </si>
  <si>
    <t xml:space="preserve">  </t>
  </si>
  <si>
    <t xml:space="preserve">1)  The United States Department of Agriculture Economic Research Service changed the methodology for </t>
  </si>
  <si>
    <t xml:space="preserve">     calculating farm exports.  Previous years' estimates were based on each state’s share of total agricultural production,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</si>
</sst>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.0\ ;\(#,##0.0\)"/>
    <numFmt numFmtId="165" formatCode="&quot;$&quot;* #,##0.0\ ;\(&quot;$&quot;#,##0.0\)"/>
    <numFmt numFmtId="166" formatCode="&quot;$&quot;#,##0.0\ ;\(&quot;$&quot;#,##0.0\)"/>
    <numFmt numFmtId="167" formatCode="0.0%"/>
    <numFmt numFmtId="168" formatCode="#,##0.0_);\(#,##0.0\)"/>
    <numFmt numFmtId="169" formatCode="#,##0.0"/>
    <numFmt numFmtId="170" formatCode="0.0"/>
    <numFmt numFmtId="171" formatCode="#,##0.0&quot;%&quot;"/>
    <numFmt numFmtId="172" formatCode="0.0&quot;%&quot;"/>
    <numFmt numFmtId="173" formatCode="0.00&quot;%&quot;"/>
    <numFmt numFmtId="174" formatCode="_(* #,##0_);_(* \(#,##0\);_(* &quot;-&quot;??_);_(@_)"/>
  </numFmts>
  <fonts count="18" x14ac:knownFonts="1"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9"/>
      <color theme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dashDot">
        <color indexed="22"/>
      </top>
      <bottom/>
      <diagonal/>
    </border>
    <border>
      <left/>
      <right/>
      <top/>
      <bottom style="dashDot">
        <color theme="0" tint="-0.249977111117893"/>
      </bottom>
      <diagonal/>
    </border>
  </borders>
  <cellStyleXfs count="4">
    <xf borderId="0" fillId="0" fontId="0" numFmtId="0"/>
    <xf applyAlignment="0" applyBorder="0" applyFill="0" applyNumberFormat="0" applyProtection="0" borderId="0" fillId="0" fontId="14" numFmtId="0"/>
    <xf applyAlignment="0" applyBorder="0" applyFill="0" applyFont="0" applyProtection="0" borderId="0" fillId="0" fontId="4" numFmtId="43"/>
    <xf applyAlignment="0" applyBorder="0" applyFill="0" applyFont="0" applyProtection="0" borderId="0" fillId="0" fontId="4" numFmtId="9"/>
  </cellStyleXfs>
  <cellXfs count="164">
    <xf borderId="0" fillId="0" fontId="0" numFmtId="0" xfId="0"/>
    <xf applyProtection="1" borderId="0" fillId="0" fontId="0" numFmtId="0" xfId="0">
      <protection locked="0"/>
    </xf>
    <xf applyAlignment="1" applyFont="1" applyNumberFormat="1" borderId="0" fillId="0" fontId="5" numFmtId="164" xfId="0">
      <alignment horizontal="center"/>
    </xf>
    <xf applyFont="1" borderId="0" fillId="0" fontId="6" numFmtId="0" xfId="0"/>
    <xf applyFont="1" borderId="0" fillId="0" fontId="7" numFmtId="0" xfId="0"/>
    <xf applyAlignment="1" applyFont="1" applyNumberFormat="1" borderId="0" fillId="0" fontId="6" numFmtId="164" xfId="0">
      <alignment horizontal="centerContinuous"/>
    </xf>
    <xf applyAlignment="1" applyFont="1" borderId="0" fillId="0" fontId="6" numFmtId="0" xfId="0">
      <alignment horizontal="centerContinuous"/>
    </xf>
    <xf applyAlignment="1" applyFont="1" applyNumberFormat="1" borderId="0" fillId="0" fontId="8" numFmtId="164" xfId="0">
      <alignment horizontal="centerContinuous"/>
    </xf>
    <xf applyAlignment="1" applyFont="1" applyNumberFormat="1" applyProtection="1" borderId="0" fillId="0" fontId="6" numFmtId="164" xfId="0">
      <alignment horizontal="centerContinuous"/>
      <protection locked="0"/>
    </xf>
    <xf applyFont="1" applyNumberFormat="1" borderId="0" fillId="0" fontId="7" numFmtId="164" xfId="0"/>
    <xf applyFont="1" applyNumberFormat="1" applyProtection="1" borderId="0" fillId="0" fontId="7" numFmtId="164" xfId="0">
      <protection locked="0"/>
    </xf>
    <xf applyAlignment="1" applyFont="1" applyNumberFormat="1" borderId="0" fillId="0" fontId="7" numFmtId="164" xfId="0">
      <alignment horizontal="center"/>
    </xf>
    <xf applyAlignment="1" applyFont="1" applyNumberFormat="1" borderId="0" fillId="0" fontId="7" numFmtId="164" xfId="0">
      <alignment horizontal="left"/>
    </xf>
    <xf applyFont="1" applyProtection="1" borderId="0" fillId="0" fontId="7" numFmtId="0" xfId="0">
      <protection locked="0"/>
    </xf>
    <xf applyFont="1" applyNumberFormat="1" borderId="0" fillId="0" fontId="7" numFmtId="166" xfId="0"/>
    <xf applyAlignment="1" applyFont="1" applyNumberFormat="1" borderId="0" fillId="0" fontId="7" numFmtId="164" xfId="0"/>
    <xf applyFont="1" applyNumberFormat="1" borderId="0" fillId="0" fontId="7" numFmtId="10" xfId="0"/>
    <xf applyFont="1" applyNumberFormat="1" applyProtection="1" borderId="0" fillId="0" fontId="7" numFmtId="10" xfId="0">
      <protection locked="0"/>
    </xf>
    <xf applyAlignment="1" applyFont="1" borderId="0" fillId="0" fontId="3" numFmtId="0" xfId="0">
      <alignment vertical="center"/>
    </xf>
    <xf applyFont="1" applyNumberFormat="1" borderId="0" fillId="0" fontId="7" numFmtId="167" xfId="0"/>
    <xf applyAlignment="1" applyFont="1" borderId="0" fillId="0" fontId="2" numFmtId="0" xfId="0">
      <alignment vertical="center"/>
    </xf>
    <xf applyFont="1" borderId="0" fillId="0" fontId="10" numFmtId="0" xfId="0"/>
    <xf applyAlignment="1" applyFont="1" applyNumberFormat="1" borderId="0" fillId="0" fontId="11" numFmtId="164" xfId="0">
      <alignment horizontal="centerContinuous"/>
    </xf>
    <xf applyAlignment="1" applyFont="1" borderId="0" fillId="0" fontId="10" numFmtId="0" xfId="0">
      <alignment horizontal="centerContinuous"/>
    </xf>
    <xf applyAlignment="1" applyFont="1" applyNumberFormat="1" borderId="0" fillId="0" fontId="10" numFmtId="164" xfId="0">
      <alignment horizontal="centerContinuous"/>
    </xf>
    <xf applyAlignment="1" applyFont="1" applyNumberFormat="1" applyProtection="1" borderId="0" fillId="0" fontId="10" numFmtId="164" xfId="0">
      <alignment horizontal="centerContinuous"/>
      <protection locked="0"/>
    </xf>
    <xf applyFont="1" applyNumberFormat="1" borderId="0" fillId="0" fontId="10" numFmtId="164" xfId="0"/>
    <xf applyBorder="1" applyFont="1" applyNumberFormat="1" borderId="0" fillId="0" fontId="10" numFmtId="164" xfId="0"/>
    <xf applyAlignment="1" applyFont="1" applyNumberFormat="1" borderId="0" fillId="0" fontId="10" numFmtId="164" xfId="0">
      <alignment horizontal="left"/>
    </xf>
    <xf applyFont="1" applyNumberFormat="1" borderId="0" fillId="0" fontId="10" numFmtId="167" xfId="0"/>
    <xf applyAlignment="1" applyFont="1" applyNumberFormat="1" applyProtection="1" borderId="0" fillId="0" fontId="10" numFmtId="164" xfId="0">
      <alignment horizontal="center"/>
      <protection locked="0"/>
    </xf>
    <xf applyFont="1" applyNumberFormat="1" applyProtection="1" borderId="0" fillId="0" fontId="10" numFmtId="164" xfId="0">
      <protection locked="0"/>
    </xf>
    <xf applyAlignment="1" applyFont="1" applyNumberFormat="1" applyProtection="1" borderId="0" fillId="0" fontId="10" numFmtId="0" xfId="0">
      <alignment horizontal="left"/>
      <protection locked="0"/>
    </xf>
    <xf applyAlignment="1" applyFont="1" borderId="0" fillId="0" fontId="11" numFmtId="0" xfId="0">
      <alignment vertical="center"/>
    </xf>
    <xf applyAlignment="1" applyFont="1" borderId="0" fillId="0" fontId="10" numFmtId="0" xfId="0">
      <alignment vertical="center"/>
    </xf>
    <xf applyAlignment="1" applyFont="1" applyNumberFormat="1" applyProtection="1" borderId="0" fillId="0" fontId="0" numFmtId="0" xfId="0">
      <alignment horizontal="center"/>
      <protection locked="0"/>
    </xf>
    <xf applyFont="1" applyNumberFormat="1" applyProtection="1" borderId="0" fillId="0" fontId="0" numFmtId="164" xfId="0">
      <protection locked="0"/>
    </xf>
    <xf applyFont="1" applyNumberFormat="1" borderId="0" fillId="0" fontId="0" numFmtId="164" xfId="0"/>
    <xf applyFont="1" applyNumberFormat="1" applyProtection="1" borderId="0" fillId="0" fontId="0" numFmtId="167" xfId="0">
      <protection locked="0"/>
    </xf>
    <xf applyAlignment="1" applyFont="1" applyNumberFormat="1" applyProtection="1" borderId="0" fillId="0" fontId="0" numFmtId="164" xfId="0">
      <alignment horizontal="center"/>
      <protection locked="0"/>
    </xf>
    <xf applyAlignment="1" applyFont="1" applyNumberFormat="1" applyProtection="1" borderId="0" fillId="0" fontId="0" numFmtId="0" xfId="0">
      <alignment horizontal="left"/>
      <protection locked="0"/>
    </xf>
    <xf applyAlignment="1" applyFont="1" applyNumberFormat="1" borderId="0" fillId="0" fontId="0" numFmtId="164" xfId="0">
      <alignment horizontal="center"/>
    </xf>
    <xf applyFont="1" borderId="0" fillId="0" fontId="0" numFmtId="0" xfId="0"/>
    <xf applyAlignment="1" applyBorder="1" applyFont="1" applyNumberFormat="1" borderId="1" fillId="0" fontId="0" numFmtId="164" xfId="0">
      <alignment horizontal="center"/>
    </xf>
    <xf applyAlignment="1" applyBorder="1" applyFont="1" borderId="1" fillId="0" fontId="0" numFmtId="0" xfId="0">
      <alignment horizontal="center"/>
    </xf>
    <xf applyAlignment="1" applyBorder="1" applyFill="1" applyFont="1" applyNumberFormat="1" borderId="0" fillId="0" fontId="0" numFmtId="164" xfId="0">
      <alignment horizontal="center"/>
    </xf>
    <xf applyBorder="1" applyFill="1" applyFont="1" applyNumberFormat="1" borderId="0" fillId="0" fontId="0" numFmtId="165" xfId="0"/>
    <xf applyBorder="1" applyFill="1" applyFont="1" applyNumberFormat="1" borderId="0" fillId="0" fontId="0" numFmtId="164" xfId="0"/>
    <xf applyAlignment="1" applyBorder="1" applyFont="1" applyNumberFormat="1" borderId="0" fillId="0" fontId="0" numFmtId="0" xfId="0">
      <alignment horizontal="center"/>
    </xf>
    <xf applyAlignment="1" applyBorder="1" applyFont="1" applyNumberFormat="1" applyProtection="1" borderId="0" fillId="0" fontId="0" numFmtId="164" xfId="0">
      <alignment horizontal="center"/>
      <protection locked="0"/>
    </xf>
    <xf applyAlignment="1" applyBorder="1" applyFont="1" applyNumberFormat="1" applyProtection="1" borderId="0" fillId="0" fontId="0" numFmtId="0" xfId="0">
      <alignment horizontal="center"/>
      <protection locked="0"/>
    </xf>
    <xf applyBorder="1" applyFont="1" applyNumberFormat="1" applyProtection="1" borderId="0" fillId="0" fontId="0" numFmtId="164" xfId="0">
      <protection locked="0"/>
    </xf>
    <xf applyBorder="1" applyFont="1" applyNumberFormat="1" applyProtection="1" borderId="0" fillId="0" fontId="0" numFmtId="165" xfId="0">
      <protection locked="0"/>
    </xf>
    <xf applyBorder="1" applyFont="1" applyNumberFormat="1" borderId="0" fillId="0" fontId="0" numFmtId="165" xfId="0"/>
    <xf applyAlignment="1" applyBorder="1" applyFont="1" applyNumberFormat="1" applyProtection="1" borderId="0" fillId="0" fontId="0" numFmtId="164" xfId="0">
      <alignment horizontal="right"/>
      <protection locked="0"/>
    </xf>
    <xf applyBorder="1" applyFont="1" applyNumberFormat="1" borderId="0" fillId="0" fontId="0" numFmtId="164" xfId="0"/>
    <xf applyAlignment="1" applyBorder="1" applyFont="1" applyNumberFormat="1" applyProtection="1" borderId="2" fillId="0" fontId="0" numFmtId="0" xfId="0">
      <alignment horizontal="center"/>
      <protection locked="0"/>
    </xf>
    <xf applyAlignment="1" applyBorder="1" applyFont="1" applyNumberFormat="1" applyProtection="1" borderId="2" fillId="0" fontId="0" numFmtId="164" xfId="0">
      <alignment horizontal="center"/>
      <protection locked="0"/>
    </xf>
    <xf applyAlignment="1" applyBorder="1" applyFont="1" applyNumberFormat="1" applyProtection="1" borderId="2" fillId="0" fontId="0" numFmtId="164" xfId="0">
      <alignment horizontal="right"/>
      <protection locked="0"/>
    </xf>
    <xf applyBorder="1" applyFont="1" applyNumberFormat="1" applyProtection="1" borderId="2" fillId="0" fontId="0" numFmtId="164" xfId="0">
      <protection locked="0"/>
    </xf>
    <xf applyBorder="1" applyFont="1" applyNumberFormat="1" borderId="2" fillId="0" fontId="0" numFmtId="164" xfId="0"/>
    <xf applyAlignment="1" applyBorder="1" applyFont="1" applyNumberFormat="1" applyProtection="1" borderId="3" fillId="0" fontId="0" numFmtId="0" xfId="0">
      <alignment horizontal="center"/>
      <protection locked="0"/>
    </xf>
    <xf applyAlignment="1" applyBorder="1" applyFont="1" applyNumberFormat="1" applyProtection="1" borderId="3" fillId="0" fontId="0" numFmtId="164" xfId="0">
      <alignment horizontal="center"/>
      <protection locked="0"/>
    </xf>
    <xf applyAlignment="1" applyBorder="1" applyFont="1" applyNumberFormat="1" applyProtection="1" borderId="3" fillId="0" fontId="0" numFmtId="164" xfId="0">
      <alignment horizontal="right"/>
      <protection locked="0"/>
    </xf>
    <xf applyBorder="1" applyFont="1" applyNumberFormat="1" applyProtection="1" borderId="3" fillId="0" fontId="0" numFmtId="164" xfId="0">
      <protection locked="0"/>
    </xf>
    <xf applyBorder="1" applyFont="1" applyNumberFormat="1" borderId="3" fillId="0" fontId="0" numFmtId="164" xfId="0"/>
    <xf applyAlignment="1" applyFont="1" applyNumberFormat="1" borderId="0" fillId="0" fontId="1" numFmtId="164" xfId="0">
      <alignment horizontal="left"/>
    </xf>
    <xf applyAlignment="1" applyNumberFormat="1" applyProtection="1" borderId="0" fillId="0" fontId="14" numFmtId="0" xfId="1">
      <alignment horizontal="left"/>
      <protection locked="0"/>
    </xf>
    <xf applyAlignment="1" applyFont="1" applyNumberFormat="1" applyProtection="1" borderId="0" fillId="0" fontId="0" numFmtId="0" xfId="0">
      <protection locked="0"/>
    </xf>
    <xf applyAlignment="1" applyNumberFormat="1" applyProtection="1" borderId="0" fillId="0" fontId="14" numFmtId="0" xfId="1">
      <alignment horizontal="center"/>
      <protection locked="0"/>
    </xf>
    <xf applyAlignment="1" applyFont="1" applyNumberFormat="1" applyProtection="1" borderId="0" fillId="0" fontId="0" numFmtId="0" xfId="1">
      <alignment horizontal="left"/>
      <protection locked="0"/>
    </xf>
    <xf applyFont="1" applyNumberFormat="1" borderId="0" fillId="0" fontId="0" numFmtId="44" xfId="0"/>
    <xf applyFont="1" applyNumberFormat="1" borderId="0" fillId="0" fontId="10" numFmtId="168" xfId="0"/>
    <xf applyFont="1" applyNumberFormat="1" borderId="0" fillId="0" fontId="10" numFmtId="10" xfId="0"/>
    <xf applyFont="1" borderId="0" fillId="0" fontId="1" numFmtId="0" xfId="0"/>
    <xf applyFont="1" applyNumberFormat="1" borderId="0" fillId="0" fontId="1" numFmtId="168" xfId="0"/>
    <xf applyFont="1" applyNumberFormat="1" borderId="0" fillId="0" fontId="1" numFmtId="10" xfId="0"/>
    <xf applyBorder="1" applyFont="1" applyNumberFormat="1" borderId="0" fillId="0" fontId="15" numFmtId="169" xfId="0"/>
    <xf applyFont="1" applyNumberFormat="1" applyProtection="1" borderId="0" fillId="0" fontId="7" numFmtId="169" xfId="0">
      <protection locked="0"/>
    </xf>
    <xf applyFont="1" applyProtection="1" borderId="0" fillId="0" fontId="0" numFmtId="0" xfId="0">
      <protection locked="0"/>
    </xf>
    <xf applyFont="1" applyNumberFormat="1" borderId="0" fillId="0" fontId="0" numFmtId="167" xfId="0"/>
    <xf applyFont="1" applyNumberFormat="1" applyProtection="1" borderId="0" fillId="0" fontId="0" numFmtId="168" xfId="0">
      <protection locked="0"/>
    </xf>
    <xf applyAlignment="1" applyNumberFormat="1" applyProtection="1" borderId="0" fillId="0" fontId="14" numFmtId="0" xfId="1">
      <alignment horizontal="center"/>
      <protection locked="0"/>
    </xf>
    <xf applyAlignment="1" applyNumberFormat="1" applyProtection="1" borderId="0" fillId="0" fontId="14" numFmtId="0" xfId="1">
      <alignment horizontal="left"/>
      <protection locked="0"/>
    </xf>
    <xf applyFont="1" applyNumberFormat="1" borderId="0" fillId="0" fontId="10" numFmtId="3" xfId="0"/>
    <xf applyFont="1" borderId="0" fillId="0" fontId="13" numFmtId="0" xfId="0"/>
    <xf applyAlignment="1" applyFont="1" borderId="0" fillId="0" fontId="13" numFmtId="0" xfId="0">
      <alignment wrapText="1"/>
    </xf>
    <xf applyAlignment="1" applyBorder="1" applyFont="1" applyNumberFormat="1" borderId="0" fillId="0" fontId="13" numFmtId="1" xfId="0">
      <alignment horizontal="left" vertical="top" wrapText="1"/>
    </xf>
    <xf applyAlignment="1" applyBorder="1" applyFill="1" applyFont="1" applyNumberFormat="1" borderId="0" fillId="0" fontId="0" numFmtId="0" xfId="0">
      <alignment horizontal="right"/>
    </xf>
    <xf applyAlignment="1" applyBorder="1" applyFont="1" applyNumberFormat="1" borderId="0" fillId="0" fontId="0" numFmtId="0" xfId="0">
      <alignment horizontal="right"/>
    </xf>
    <xf applyAlignment="1" applyBorder="1" applyFont="1" applyNumberFormat="1" applyProtection="1" borderId="0" fillId="0" fontId="0" numFmtId="0" xfId="0">
      <alignment horizontal="right"/>
      <protection locked="0"/>
    </xf>
    <xf applyAlignment="1" applyBorder="1" applyFont="1" applyNumberFormat="1" borderId="0" fillId="0" fontId="0" numFmtId="164" xfId="0">
      <alignment horizontal="left"/>
    </xf>
    <xf applyAlignment="1" applyBorder="1" applyFont="1" borderId="0" fillId="0" fontId="10" numFmtId="0" xfId="0">
      <alignment horizontal="left"/>
    </xf>
    <xf applyAlignment="1" applyBorder="1" applyFont="1" borderId="0" fillId="0" fontId="10" numFmtId="0" xfId="0">
      <alignment horizontal="right"/>
    </xf>
    <xf applyAlignment="1" applyBorder="1" borderId="0" fillId="0" fontId="0" numFmtId="0" xfId="0">
      <alignment horizontal="right"/>
    </xf>
    <xf applyAlignment="1" applyFont="1" applyNumberFormat="1" applyProtection="1" borderId="0" fillId="0" fontId="0" numFmtId="164" xfId="0">
      <alignment horizontal="center"/>
      <protection hidden="1"/>
    </xf>
    <xf applyFont="1" applyProtection="1" borderId="0" fillId="0" fontId="0" numFmtId="0" xfId="0">
      <protection hidden="1"/>
    </xf>
    <xf applyAlignment="1" applyBorder="1" applyFont="1" applyNumberFormat="1" applyProtection="1" borderId="1" fillId="0" fontId="0" numFmtId="164" xfId="0">
      <alignment horizontal="center"/>
      <protection hidden="1"/>
    </xf>
    <xf applyAlignment="1" applyFont="1" applyNumberFormat="1" applyProtection="1" borderId="0" fillId="0" fontId="5" numFmtId="164" xfId="0">
      <alignment horizontal="center"/>
      <protection hidden="1"/>
    </xf>
    <xf applyAlignment="1" applyBorder="1" applyFont="1" applyProtection="1" borderId="1" fillId="0" fontId="0" numFmtId="0" xfId="0">
      <alignment horizontal="center"/>
      <protection hidden="1"/>
    </xf>
    <xf applyAlignment="1" applyBorder="1" applyFont="1" applyNumberFormat="1" applyProtection="1" borderId="0" fillId="0" fontId="0" numFmtId="0" xfId="0">
      <alignment horizontal="center"/>
      <protection hidden="1"/>
    </xf>
    <xf applyAlignment="1" applyBorder="1" applyFont="1" applyNumberFormat="1" applyProtection="1" borderId="0" fillId="0" fontId="0" numFmtId="164" xfId="0">
      <alignment horizontal="center"/>
      <protection hidden="1"/>
    </xf>
    <xf applyAlignment="1" applyBorder="1" applyFont="1" applyNumberFormat="1" applyProtection="1" borderId="0" fillId="0" fontId="0" numFmtId="164" xfId="0">
      <alignment horizontal="right"/>
      <protection hidden="1"/>
    </xf>
    <xf applyBorder="1" applyFont="1" applyNumberFormat="1" applyProtection="1" borderId="0" fillId="0" fontId="0" numFmtId="164" xfId="0">
      <protection hidden="1"/>
    </xf>
    <xf applyFont="1" applyNumberFormat="1" applyProtection="1" borderId="0" fillId="0" fontId="0" numFmtId="164" xfId="0">
      <protection hidden="1"/>
    </xf>
    <xf applyFont="1" applyProtection="1" borderId="0" fillId="0" fontId="10" numFmtId="0" xfId="0">
      <protection hidden="1"/>
    </xf>
    <xf applyAlignment="1" applyFont="1" applyNumberFormat="1" applyProtection="1" borderId="0" fillId="0" fontId="0" numFmtId="0" xfId="0">
      <alignment horizontal="center"/>
      <protection hidden="1"/>
    </xf>
    <xf applyFont="1" applyNumberFormat="1" applyProtection="1" borderId="0" fillId="0" fontId="0" numFmtId="171" xfId="0">
      <protection hidden="1"/>
    </xf>
    <xf applyAlignment="1" applyBorder="1" applyFont="1" applyNumberFormat="1" applyProtection="1" borderId="4" fillId="0" fontId="0" numFmtId="0" xfId="0">
      <alignment horizontal="center"/>
      <protection hidden="1"/>
    </xf>
    <xf applyAlignment="1" applyBorder="1" applyFont="1" applyNumberFormat="1" applyProtection="1" borderId="4" fillId="0" fontId="0" numFmtId="164" xfId="0">
      <alignment horizontal="center"/>
      <protection hidden="1"/>
    </xf>
    <xf applyAlignment="1" applyBorder="1" applyFont="1" applyNumberFormat="1" applyProtection="1" borderId="4" fillId="0" fontId="0" numFmtId="164" xfId="0">
      <alignment horizontal="right"/>
      <protection hidden="1"/>
    </xf>
    <xf applyBorder="1" applyFont="1" applyNumberFormat="1" applyProtection="1" borderId="4" fillId="0" fontId="0" numFmtId="164" xfId="0">
      <protection hidden="1"/>
    </xf>
    <xf applyAlignment="1" applyFont="1" applyProtection="1" borderId="0" fillId="0" fontId="3" numFmtId="0" xfId="0">
      <alignment vertical="center"/>
      <protection hidden="1"/>
    </xf>
    <xf applyFont="1" applyProtection="1" borderId="0" fillId="0" fontId="6" numFmtId="0" xfId="0">
      <protection hidden="1"/>
    </xf>
    <xf applyFont="1" applyProtection="1" borderId="0" fillId="0" fontId="7" numFmtId="0" xfId="0">
      <protection hidden="1"/>
    </xf>
    <xf applyAlignment="1" applyFont="1" applyProtection="1" borderId="0" fillId="0" fontId="10" numFmtId="0" xfId="0">
      <alignment vertical="center"/>
      <protection hidden="1"/>
    </xf>
    <xf applyFont="1" applyProtection="1" borderId="0" fillId="0" fontId="1" numFmtId="0" xfId="0">
      <protection hidden="1"/>
    </xf>
    <xf applyAlignment="1" applyFont="1" applyNumberFormat="1" applyProtection="1" borderId="0" fillId="0" fontId="10" numFmtId="164" xfId="0">
      <alignment horizontal="left"/>
      <protection hidden="1"/>
    </xf>
    <xf applyAlignment="1" applyFont="1" applyNumberFormat="1" applyProtection="1" borderId="0" fillId="0" fontId="1" numFmtId="164" xfId="0">
      <alignment horizontal="left"/>
      <protection hidden="1"/>
    </xf>
    <xf applyFont="1" applyNumberFormat="1" applyProtection="1" borderId="0" fillId="0" fontId="10" numFmtId="39" xfId="0">
      <protection hidden="1"/>
    </xf>
    <xf applyFont="1" applyNumberFormat="1" applyProtection="1" borderId="0" fillId="0" fontId="10" numFmtId="168" xfId="0">
      <protection hidden="1"/>
    </xf>
    <xf applyFont="1" applyNumberFormat="1" applyProtection="1" borderId="0" fillId="0" fontId="10" numFmtId="172" xfId="0">
      <protection hidden="1"/>
    </xf>
    <xf applyFont="1" applyNumberFormat="1" applyProtection="1" borderId="0" fillId="0" fontId="10" numFmtId="3" xfId="0">
      <protection hidden="1"/>
    </xf>
    <xf applyFont="1" applyNumberFormat="1" applyProtection="1" borderId="0" fillId="0" fontId="10" numFmtId="10" xfId="0">
      <protection hidden="1"/>
    </xf>
    <xf applyFont="1" applyNumberFormat="1" applyProtection="1" borderId="0" fillId="0" fontId="10" numFmtId="169" xfId="0">
      <protection hidden="1"/>
    </xf>
    <xf applyFont="1" applyNumberFormat="1" applyProtection="1" borderId="0" fillId="0" fontId="10" numFmtId="173" xfId="0">
      <protection hidden="1"/>
    </xf>
    <xf applyFont="1" applyNumberFormat="1" applyProtection="1" borderId="0" fillId="0" fontId="10" numFmtId="170" xfId="0">
      <protection hidden="1"/>
    </xf>
    <xf applyFont="1" applyNumberFormat="1" applyProtection="1" borderId="0" fillId="0" fontId="1" numFmtId="168" xfId="0">
      <protection hidden="1"/>
    </xf>
    <xf applyProtection="1" borderId="0" fillId="0" fontId="0" numFmtId="0" xfId="0">
      <protection hidden="1"/>
    </xf>
    <xf applyFont="1" applyNumberFormat="1" applyProtection="1" borderId="0" fillId="0" fontId="0" numFmtId="167" xfId="0">
      <protection hidden="1"/>
    </xf>
    <xf applyFont="1" applyNumberFormat="1" applyProtection="1" borderId="0" fillId="0" fontId="7" numFmtId="164" xfId="0">
      <protection hidden="1"/>
    </xf>
    <xf applyFont="1" applyNumberFormat="1" applyProtection="1" borderId="0" fillId="0" fontId="7" numFmtId="167" xfId="0">
      <protection hidden="1"/>
    </xf>
    <xf applyAlignment="1" applyBorder="1" applyFont="1" applyNumberFormat="1" borderId="0" fillId="0" fontId="0" numFmtId="169" xfId="0">
      <alignment horizontal="left"/>
    </xf>
    <xf applyAlignment="1" applyBorder="1" applyFill="1" applyFont="1" applyNumberFormat="1" borderId="0" fillId="0" fontId="0" numFmtId="169" xfId="0">
      <alignment horizontal="right"/>
    </xf>
    <xf applyAlignment="1" applyBorder="1" applyFont="1" applyNumberFormat="1" applyProtection="1" borderId="0" fillId="0" fontId="0" numFmtId="169" xfId="0">
      <alignment horizontal="right"/>
      <protection locked="0"/>
    </xf>
    <xf applyAlignment="1" applyBorder="1" applyNumberFormat="1" borderId="0" fillId="0" fontId="0" numFmtId="169" xfId="0">
      <alignment horizontal="right"/>
    </xf>
    <xf applyAlignment="1" applyBorder="1" applyFont="1" applyNumberFormat="1" applyProtection="1" borderId="0" fillId="0" fontId="0" numFmtId="165" xfId="0">
      <alignment horizontal="right"/>
      <protection hidden="1"/>
    </xf>
    <xf applyBorder="1" applyFont="1" applyNumberFormat="1" applyProtection="1" borderId="0" fillId="0" fontId="0" numFmtId="165" xfId="0">
      <protection hidden="1"/>
    </xf>
    <xf applyFont="1" applyNumberFormat="1" applyProtection="1" borderId="0" fillId="0" fontId="7" numFmtId="174" xfId="2">
      <protection hidden="1"/>
    </xf>
    <xf applyAlignment="1" applyFont="1" applyNumberFormat="1" applyProtection="1" borderId="0" fillId="0" fontId="10" numFmtId="174" xfId="2">
      <alignment horizontal="left"/>
      <protection hidden="1"/>
    </xf>
    <xf applyAlignment="1" applyFont="1" applyNumberFormat="1" applyProtection="1" borderId="0" fillId="0" fontId="1" numFmtId="174" xfId="2">
      <alignment horizontal="left"/>
      <protection hidden="1"/>
    </xf>
    <xf applyFont="1" applyNumberFormat="1" applyProtection="1" borderId="0" fillId="0" fontId="7" numFmtId="168" xfId="0">
      <protection hidden="1"/>
    </xf>
    <xf applyFont="1" applyNumberFormat="1" applyProtection="1" borderId="0" fillId="0" fontId="0" numFmtId="168" xfId="0">
      <protection hidden="1"/>
    </xf>
    <xf applyAlignment="1" applyFont="1" applyNumberFormat="1" applyProtection="1" borderId="0" fillId="0" fontId="17" numFmtId="0" xfId="0">
      <alignment horizontal="left"/>
      <protection hidden="1"/>
    </xf>
    <xf applyAlignment="1" applyBorder="1" applyFont="1" borderId="0" fillId="0" fontId="1" numFmtId="0" xfId="0">
      <alignment horizontal="right"/>
    </xf>
    <xf applyFont="1" applyNumberFormat="1" applyProtection="1" borderId="0" fillId="0" fontId="7" numFmtId="167" xfId="3">
      <protection hidden="1"/>
    </xf>
    <xf applyAlignment="1" applyFont="1" borderId="0" fillId="0" fontId="2" numFmtId="0" xfId="0">
      <alignment horizontal="left" vertical="center"/>
    </xf>
    <xf applyAlignment="1" applyFont="1" applyProtection="1" borderId="0" fillId="0" fontId="17" numFmtId="0" xfId="0">
      <alignment horizontal="left" vertical="center"/>
      <protection hidden="1"/>
    </xf>
    <xf applyAlignment="1" applyFont="1" applyNumberFormat="1" applyProtection="1" borderId="0" fillId="0" fontId="0" numFmtId="0" xfId="1">
      <alignment horizontal="left"/>
      <protection locked="0"/>
    </xf>
    <xf applyAlignment="1" applyFont="1" applyNumberFormat="1" applyProtection="1" borderId="0" fillId="0" fontId="4" numFmtId="0" xfId="1">
      <alignment horizontal="left"/>
      <protection locked="0"/>
    </xf>
    <xf applyAlignment="1" applyFont="1" applyNumberFormat="1" applyProtection="1" borderId="0" fillId="0" fontId="0" numFmtId="0" xfId="0">
      <alignment horizontal="left"/>
      <protection hidden="1"/>
    </xf>
    <xf applyAlignment="1" applyFont="1" applyNumberFormat="1" applyProtection="1" borderId="0" fillId="0" fontId="0" numFmtId="0" xfId="0">
      <alignment horizontal="left"/>
      <protection locked="0"/>
    </xf>
    <xf applyAlignment="1" applyFont="1" applyNumberFormat="1" applyProtection="1" borderId="0" fillId="0" fontId="16" numFmtId="0" xfId="1">
      <alignment horizontal="left"/>
      <protection locked="0"/>
    </xf>
    <xf applyAlignment="1" applyFont="1" applyNumberFormat="1" applyProtection="1" borderId="0" fillId="0" fontId="5" numFmtId="0" xfId="0">
      <alignment horizontal="left"/>
      <protection locked="0"/>
    </xf>
    <xf applyAlignment="1" applyFont="1" applyNumberFormat="1" applyProtection="1" borderId="0" fillId="0" fontId="16" numFmtId="0" xfId="1">
      <alignment horizontal="center"/>
      <protection locked="0"/>
    </xf>
    <xf applyAlignment="1" applyNumberFormat="1" applyProtection="1" borderId="0" fillId="0" fontId="14" numFmtId="0" xfId="1">
      <alignment horizontal="center"/>
      <protection locked="0"/>
    </xf>
    <xf applyAlignment="1" applyFont="1" applyNumberFormat="1" applyProtection="1" borderId="0" fillId="0" fontId="0" numFmtId="0" xfId="1">
      <alignment horizontal="left"/>
      <protection hidden="1"/>
    </xf>
    <xf applyAlignment="1" applyFont="1" applyNumberFormat="1" applyProtection="1" borderId="0" fillId="0" fontId="4" numFmtId="0" xfId="1">
      <alignment horizontal="left"/>
      <protection hidden="1"/>
    </xf>
    <xf applyAlignment="1" applyNumberFormat="1" applyProtection="1" borderId="0" fillId="0" fontId="14" numFmtId="0" xfId="1">
      <alignment horizontal="left"/>
      <protection hidden="1"/>
    </xf>
    <xf applyAlignment="1" applyFont="1" borderId="0" fillId="0" fontId="17" numFmtId="0" xfId="0">
      <alignment horizontal="left" vertical="center"/>
    </xf>
    <xf applyAlignment="1" applyNumberFormat="1" applyProtection="1" borderId="0" fillId="0" fontId="14" numFmtId="0" xfId="1">
      <alignment horizontal="left"/>
      <protection locked="0"/>
    </xf>
    <xf applyAlignment="1" applyFont="1" applyNumberFormat="1" borderId="0" fillId="0" fontId="9" numFmtId="164" xfId="0">
      <alignment horizontal="center" vertical="center"/>
    </xf>
    <xf applyAlignment="1" applyFont="1" borderId="0" fillId="0" fontId="2" numFmtId="0" xfId="0">
      <alignment horizontal="center" vertical="center"/>
    </xf>
    <xf applyAlignment="1" applyFont="1" borderId="0" fillId="0" fontId="9" numFmtId="0" xfId="0">
      <alignment horizontal="center" vertical="center"/>
    </xf>
  </cellXfs>
  <cellStyles count="4">
    <cellStyle builtinId="3" name="Comma" xfId="2"/>
    <cellStyle builtinId="8" name="Hyperlink" xfId="1"/>
    <cellStyle builtinId="0" name="Normal" xfId="0"/>
    <cellStyle builtinId="5" name="Percent" xfId="3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29440069991252"/>
          <c:y val="0.28449328992886491"/>
          <c:w val="0.63489189114518585"/>
          <c:h val="0.60288138894298993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baseline="0" i="0" strike="noStrike" sz="1000" u="none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footer="0.3" header="0.3" l="0.7" r="0.7" t="0.75"/>
    <c:pageSetup orientation="landscape"/>
  </c:printSettings>
</c:chartSpace>
</file>

<file path=xl/charts/chart2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9450358404767"/>
          <c:y val="4.0940802088858065E-2"/>
          <c:w val="0.74285604857332743"/>
          <c:h val="0.9174187642129149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DF-468F-963B-296A6520966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DF-468F-963B-296A6520966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5DF-468F-963B-296A6520966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5DF-468F-963B-296A6520966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5DF-468F-963B-296A6520966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5DF-468F-963B-296A6520966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5DF-468F-963B-296A65209667}"/>
              </c:ext>
            </c:extLst>
          </c:dPt>
          <c:dLbls>
            <c:dLbl>
              <c:idx val="0"/>
              <c:layout>
                <c:manualLayout>
                  <c:x val="3.210826114546840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lastClr="000000" val="windowText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DF-468F-963B-296A652096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Factbook!$T$5:$T$11</c:f>
              <c:strCache>
                <c:ptCount val="7"/>
                <c:pt idx="0">
                  <c:v>Dairy Products</c:v>
                </c:pt>
                <c:pt idx="1">
                  <c:v>Grain Products </c:v>
                </c:pt>
                <c:pt idx="2">
                  <c:v>Other</c:v>
                </c:pt>
                <c:pt idx="3">
                  <c:v>Corn</c:v>
                </c:pt>
                <c:pt idx="4">
                  <c:v>Fees and Fodder</c:v>
                </c:pt>
                <c:pt idx="5">
                  <c:v>Soybeans &amp; Products</c:v>
                </c:pt>
                <c:pt idx="6">
                  <c:v>Meat and Animals</c:v>
                </c:pt>
              </c:strCache>
            </c:strRef>
          </c:cat>
          <c:val>
            <c:numRef>
              <c:f>Factbook!$V$5:$V$11</c:f>
              <c:numCache>
                <c:formatCode>0.0%</c:formatCode>
                <c:ptCount val="7"/>
                <c:pt idx="0">
                  <c:v>1.2275353016688062E-2</c:v>
                </c:pt>
                <c:pt idx="1">
                  <c:v>4.2883504492939664E-2</c:v>
                </c:pt>
                <c:pt idx="2">
                  <c:v>0.11460004813863928</c:v>
                </c:pt>
                <c:pt idx="3">
                  <c:v>0.14021381578947367</c:v>
                </c:pt>
                <c:pt idx="4">
                  <c:v>0.15098483632862644</c:v>
                </c:pt>
                <c:pt idx="5">
                  <c:v>0.25232670089858794</c:v>
                </c:pt>
                <c:pt idx="6">
                  <c:v>0.2867157413350449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DF-468F-963B-296A65209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7852032"/>
        <c:axId val="267850496"/>
      </c:barChart>
      <c:valAx>
        <c:axId val="26785049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267852032"/>
        <c:crosses val="autoZero"/>
        <c:crossBetween val="between"/>
      </c:valAx>
      <c:catAx>
        <c:axId val="267852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7850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b="0" baseline="0" i="0" strike="noStrike" sz="1000" u="none">
          <a:solidFill>
            <a:srgbClr val="000000"/>
          </a:solidFill>
          <a:latin charset="0" panose="020B0604020202020204" pitchFamily="34" typeface="Arial"/>
          <a:ea typeface="Calibri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29440069991252"/>
          <c:y val="0.28449328992886491"/>
          <c:w val="0.63489189114518585"/>
          <c:h val="0.60288138894298993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baseline="0" i="0" strike="noStrike" sz="1000" u="none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footer="0.3" header="0.3" l="0.7" r="0.7" t="0.75"/>
    <c:pageSetup orientation="landscape"/>
  </c:printSettings>
</c:chartSpace>
</file>

<file path=xl/charts/chart4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60586176727908"/>
          <c:y val="0.10416666666666667"/>
          <c:w val="0.54937182852143485"/>
          <c:h val="0.773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68-4A56-8A89-4BAB19308C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68-4A56-8A89-4BAB19308C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68-4A56-8A89-4BAB19308CE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68-4A56-8A89-4BAB19308CE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68-4A56-8A89-4BAB19308C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68-4A56-8A89-4BAB19308CE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68-4A56-8A89-4BAB19308CE2}"/>
              </c:ext>
            </c:extLst>
          </c:dPt>
          <c:dLbls>
            <c:dLbl>
              <c:idx val="0"/>
              <c:layout>
                <c:manualLayout>
                  <c:x val="-1.9623797025371827E-3"/>
                  <c:y val="-8.7156240886555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Soybeans &amp; Products   35.4%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68-4A56-8A89-4BAB19308CE2}"/>
                </c:ext>
              </c:extLst>
            </c:dLbl>
            <c:dLbl>
              <c:idx val="1"/>
              <c:layout>
                <c:manualLayout>
                  <c:x val="7.1401070727086263E-2"/>
                  <c:y val="8.25663458734324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Corn 10.7%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68-4A56-8A89-4BAB19308CE2}"/>
                </c:ext>
              </c:extLst>
            </c:dLbl>
            <c:dLbl>
              <c:idx val="2"/>
              <c:layout>
                <c:manualLayout>
                  <c:x val="-2.796522309711286E-2"/>
                  <c:y val="8.8961431904345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Meats &amp; Animals    30.1%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68-4A56-8A89-4BAB19308CE2}"/>
                </c:ext>
              </c:extLst>
            </c:dLbl>
            <c:dLbl>
              <c:idx val="3"/>
              <c:layout>
                <c:manualLayout>
                  <c:x val="-5.2761989188437539E-2"/>
                  <c:y val="5.5785214348206429E-2"/>
                </c:manualLayout>
              </c:layout>
              <c:tx>
                <c:rich>
                  <a:bodyPr/>
                  <a:lstStyle/>
                  <a:p>
                    <a:pPr>
                      <a:defRPr b="0" baseline="0" i="0" strike="noStrike" sz="1000" u="none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b="0" baseline="0" i="0" lang="en-US" strike="noStrike" sz="800" u="non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b="0" baseline="0" i="0" strike="noStrike" sz="1000" u="none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b="0" baseline="0" i="0" lang="en-US" strike="noStrike" sz="800" u="non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Feeds &amp; Fodder 13.3%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68-4A56-8A89-4BAB19308CE2}"/>
                </c:ext>
              </c:extLst>
            </c:dLbl>
            <c:dLbl>
              <c:idx val="4"/>
              <c:layout>
                <c:manualLayout>
                  <c:x val="-0.1380726275000124"/>
                  <c:y val="-5.21233855669031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Grain Products 6.0%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68-4A56-8A89-4BAB19308CE2}"/>
                </c:ext>
              </c:extLst>
            </c:dLbl>
            <c:dLbl>
              <c:idx val="5"/>
              <c:layout>
                <c:manualLayout>
                  <c:x val="4.8930830716103775E-2"/>
                  <c:y val="-0.102936340878182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Dairy Products 1.5%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68-4A56-8A89-4BAB19308CE2}"/>
                </c:ext>
              </c:extLst>
            </c:dLbl>
            <c:dLbl>
              <c:idx val="6"/>
              <c:layout>
                <c:manualLayout>
                  <c:x val="0.20146961781006106"/>
                  <c:y val="-7.95835174068587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Products 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68-4A56-8A89-4BAB19308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baseline="0" i="0" strike="noStrike" sz="800" u="non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Orginal!$Y$56:$AE$56</c:f>
              <c:strCache>
                <c:ptCount val="7"/>
                <c:pt idx="0">
                  <c:v>Soybeans &amp; Products</c:v>
                </c:pt>
                <c:pt idx="1">
                  <c:v>Corn</c:v>
                </c:pt>
                <c:pt idx="2">
                  <c:v>Meat &amp; Animals</c:v>
                </c:pt>
                <c:pt idx="3">
                  <c:v>Feeds &amp; Fodder</c:v>
                </c:pt>
                <c:pt idx="4">
                  <c:v>Grain Products</c:v>
                </c:pt>
                <c:pt idx="5">
                  <c:v>Dairy Products</c:v>
                </c:pt>
                <c:pt idx="6">
                  <c:v>Other</c:v>
                </c:pt>
              </c:strCache>
            </c:strRef>
          </c:cat>
          <c:val>
            <c:numRef>
              <c:f>Orginal!$Y$57:$AE$57</c:f>
              <c:numCache>
                <c:formatCode>0.0%</c:formatCode>
                <c:ptCount val="7"/>
                <c:pt idx="0">
                  <c:v>0.35410729535488455</c:v>
                </c:pt>
                <c:pt idx="1">
                  <c:v>0.10713223370467391</c:v>
                </c:pt>
                <c:pt idx="2">
                  <c:v>0.30107372117792686</c:v>
                </c:pt>
                <c:pt idx="3">
                  <c:v>0.13340433902338392</c:v>
                </c:pt>
                <c:pt idx="4">
                  <c:v>5.9577612097834333E-2</c:v>
                </c:pt>
                <c:pt idx="5">
                  <c:v>1.5055125363424396E-2</c:v>
                </c:pt>
                <c:pt idx="6">
                  <c:v>2.9649673277872136E-2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68-4A56-8A89-4BAB19308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 baseline="0" i="0" strike="noStrike" sz="1000" u="none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footer="0.3" header="0.3" l="0.7" r="0.7" t="0.75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Relationship Id="rId2" Target="../charts/chart4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3</xdr:col>
      <xdr:colOff>388620</xdr:colOff>
      <xdr:row>2</xdr:row>
      <xdr:rowOff>114300</xdr:rowOff>
    </xdr:from>
    <xdr:to>
      <xdr:col>17</xdr:col>
      <xdr:colOff>243840</xdr:colOff>
      <xdr:row>25</xdr:row>
      <xdr:rowOff>60960</xdr:rowOff>
    </xdr:to>
    <xdr:graphicFrame macro="">
      <xdr:nvGraphicFramePr>
        <xdr:cNvPr id="2355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</xdr:row>
      <xdr:rowOff>38100</xdr:rowOff>
    </xdr:from>
    <xdr:to>
      <xdr:col>17</xdr:col>
      <xdr:colOff>1076325</xdr:colOff>
      <xdr:row>25</xdr:row>
      <xdr:rowOff>22860</xdr:rowOff>
    </xdr:to>
    <xdr:graphicFrame macro="">
      <xdr:nvGraphicFramePr>
        <xdr:cNvPr id="2355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>
    <xdr:from>
      <xdr:col>4</xdr:col>
      <xdr:colOff>388620</xdr:colOff>
      <xdr:row>3</xdr:row>
      <xdr:rowOff>114300</xdr:rowOff>
    </xdr:from>
    <xdr:to>
      <xdr:col>18</xdr:col>
      <xdr:colOff>243840</xdr:colOff>
      <xdr:row>25</xdr:row>
      <xdr:rowOff>60960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</xdr:colOff>
      <xdr:row>4</xdr:row>
      <xdr:rowOff>15240</xdr:rowOff>
    </xdr:from>
    <xdr:to>
      <xdr:col>16</xdr:col>
      <xdr:colOff>457200</xdr:colOff>
      <xdr:row>25</xdr:row>
      <xdr:rowOff>22860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http://www.ers.usda.gov/data-products/state-export-data.aspx" TargetMode="External" Type="http://schemas.openxmlformats.org/officeDocument/2006/relationships/hyperlink"/><Relationship Id="rId2" Target="../printerSettings/printerSettings1.bin" Type="http://schemas.openxmlformats.org/officeDocument/2006/relationships/printerSettings"/><Relationship Id="rId3" Target="../drawings/drawing1.xml" Type="http://schemas.openxmlformats.org/officeDocument/2006/relationships/drawing"/><Relationship Id="rId4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http://www.ers.usda.gov/data-products/state-export-data.aspx" TargetMode="External" Type="http://schemas.openxmlformats.org/officeDocument/2006/relationships/hyperlink"/><Relationship Id="rId2" Target="../printerSettings/printerSettings4.bin" Type="http://schemas.openxmlformats.org/officeDocument/2006/relationships/printerSettings"/><Relationship Id="rId3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G104"/>
  <sheetViews>
    <sheetView showGridLines="0" tabSelected="1" topLeftCell="B30" view="pageLayout" workbookViewId="0" zoomScaleNormal="100">
      <selection activeCell="R64" sqref="Q64:R64"/>
    </sheetView>
  </sheetViews>
  <sheetFormatPr defaultRowHeight="12" x14ac:dyDescent="0.2"/>
  <cols>
    <col min="1" max="1" customWidth="true" hidden="true" width="2.5703125" collapsed="false"/>
    <col min="2" max="2" customWidth="true" width="8.85546875" collapsed="false"/>
    <col min="3" max="3" customWidth="true" width="1.140625" collapsed="false"/>
    <col min="4" max="4" customWidth="true" width="10.42578125" collapsed="false"/>
    <col min="5" max="5" customWidth="true" width="2.140625" collapsed="false"/>
    <col min="6" max="6" customWidth="true" width="11.42578125" collapsed="false"/>
    <col min="7" max="7" customWidth="true" width="2.140625" collapsed="false"/>
    <col min="8" max="8" customWidth="true" width="10.42578125" collapsed="false"/>
    <col min="9" max="9" customWidth="true" width="2.0" collapsed="false"/>
    <col min="10" max="10" customWidth="true" width="8.7109375" collapsed="false"/>
    <col min="11" max="11" customWidth="true" width="2.0" collapsed="false"/>
    <col min="12" max="12" customWidth="true" width="8.42578125" collapsed="false"/>
    <col min="13" max="13" customWidth="true" width="2.140625" collapsed="false"/>
    <col min="14" max="14" customWidth="true" width="7.42578125" collapsed="false"/>
    <col min="15" max="15" customWidth="true" width="2.0" collapsed="false"/>
    <col min="16" max="16" customWidth="true" width="7.5703125" collapsed="false"/>
    <col min="17" max="17" customWidth="true" width="1.5703125" collapsed="false"/>
    <col min="18" max="18" bestFit="true" customWidth="true" style="1" width="14.7109375" collapsed="false"/>
    <col min="19" max="19" customWidth="true" style="128" width="9.140625" collapsed="false"/>
    <col min="20" max="20" customWidth="true" style="128" width="20.42578125" collapsed="false"/>
    <col min="21" max="22" customWidth="true" style="128" width="9.0" collapsed="false"/>
    <col min="23" max="23" customWidth="true" style="128" width="11.85546875" collapsed="false"/>
    <col min="24" max="24" customWidth="true" style="128" width="12.42578125" collapsed="false"/>
    <col min="25" max="25" customWidth="true" style="128" width="19.0" collapsed="false"/>
    <col min="26" max="26" customWidth="true" style="128" width="17.140625" collapsed="false"/>
    <col min="27" max="27" customWidth="true" style="128" width="16.28515625" collapsed="false"/>
    <col min="28" max="28" customWidth="true" style="128" width="11.28515625" collapsed="false"/>
    <col min="29" max="29" customWidth="true" style="128" width="12.140625" collapsed="false"/>
    <col min="30" max="30" customWidth="true" style="128" width="10.42578125" collapsed="false"/>
    <col min="31" max="31" customWidth="true" style="128" width="9.140625" collapsed="false"/>
  </cols>
  <sheetData>
    <row customFormat="1" customHeight="1" ht="18" r="1" s="18" spans="1:31" x14ac:dyDescent="0.2">
      <c r="A1" s="146" t="s">
        <v>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customFormat="1" customHeight="1" ht="14.45" r="2" s="18" spans="1:31" x14ac:dyDescent="0.2">
      <c r="A2" s="147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customFormat="1" customHeight="1" ht="12.75" r="3" s="3" spans="1:31" x14ac:dyDescent="0.2">
      <c r="B3" s="4"/>
      <c r="C3" s="5"/>
      <c r="D3" s="5"/>
      <c r="E3" s="5"/>
      <c r="F3" s="5"/>
      <c r="G3" s="5"/>
      <c r="H3" s="6"/>
      <c r="I3" s="6"/>
      <c r="J3" s="6"/>
      <c r="K3" s="5"/>
      <c r="L3" s="7"/>
      <c r="M3" s="6"/>
      <c r="N3" s="7"/>
      <c r="O3" s="5"/>
      <c r="P3" s="5"/>
      <c r="Q3" s="5"/>
      <c r="R3" s="8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customFormat="1" r="4" s="4" spans="1:3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customFormat="1" ht="12.75" r="5" s="4" spans="1:31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14"/>
      <c r="T5" s="142" t="s">
        <v>28</v>
      </c>
      <c r="U5" s="139">
        <v>122.4</v>
      </c>
      <c r="V5" s="145">
        <f>U5/SUM($U$5:$U$11)</f>
        <v>1.2275353016688062E-2</v>
      </c>
      <c r="W5" s="141" t="str">
        <f ref="W5" si="0" t="shared">G30&amp;" "&amp;G31</f>
        <v xml:space="preserve"> </v>
      </c>
      <c r="X5" s="141" t="str">
        <f ref="X5" si="1" t="shared">H30&amp;" "&amp;H31</f>
        <v>Meat &amp; Animals</v>
      </c>
      <c r="Y5" s="141" t="str">
        <f ref="Y5" si="2" t="shared">I30&amp;" "&amp;I31</f>
        <v xml:space="preserve"> </v>
      </c>
      <c r="Z5" s="141" t="str">
        <f ref="Z5" si="3" t="shared">J30&amp;" "&amp;J31</f>
        <v>Dairy Products</v>
      </c>
      <c r="AA5" s="114"/>
      <c r="AB5" s="114"/>
      <c r="AC5" s="114"/>
      <c r="AD5" s="114"/>
      <c r="AE5" s="114"/>
    </row>
    <row customFormat="1" ht="12.75" r="6" s="4" spans="1:3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114"/>
      <c r="T6" s="142" t="s">
        <v>81</v>
      </c>
      <c r="U6" s="139">
        <v>427.6</v>
      </c>
      <c r="V6" s="145">
        <f ref="V6:V11" si="4" t="shared">U6/SUM($U$5:$U$11)</f>
        <v>4.2883504492939664E-2</v>
      </c>
      <c r="W6" s="114"/>
      <c r="X6" s="114"/>
      <c r="Y6" s="114"/>
      <c r="Z6" s="114"/>
      <c r="AA6" s="114"/>
      <c r="AB6" s="114"/>
      <c r="AC6" s="114"/>
      <c r="AD6" s="114"/>
      <c r="AE6" s="114"/>
    </row>
    <row customFormat="1" ht="12.75" r="7" s="4" spans="1:31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14"/>
      <c r="T7" s="142" t="s">
        <v>16</v>
      </c>
      <c r="U7" s="140">
        <v>1142.7</v>
      </c>
      <c r="V7" s="145">
        <f si="4" t="shared"/>
        <v>0.11460004813863928</v>
      </c>
      <c r="W7" s="114"/>
      <c r="X7" s="114"/>
      <c r="Y7" s="114"/>
      <c r="Z7" s="114"/>
      <c r="AA7" s="114"/>
      <c r="AB7" s="114"/>
      <c r="AC7" s="114"/>
      <c r="AD7" s="114"/>
      <c r="AE7" s="114"/>
    </row>
    <row customFormat="1" r="8" s="4" spans="1:31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7"/>
      <c r="S8" s="114"/>
      <c r="T8" s="142" t="s">
        <v>31</v>
      </c>
      <c r="U8" s="138">
        <v>1398.1</v>
      </c>
      <c r="V8" s="145">
        <f si="4" t="shared"/>
        <v>0.14021381578947367</v>
      </c>
      <c r="W8" s="114"/>
      <c r="X8" s="114"/>
      <c r="Y8" s="114"/>
      <c r="Z8" s="114"/>
      <c r="AA8" s="114"/>
      <c r="AB8" s="114"/>
      <c r="AC8" s="114"/>
      <c r="AD8" s="114"/>
      <c r="AE8" s="114"/>
    </row>
    <row customFormat="1" ht="12.75" r="9" s="4" spans="1:3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7"/>
      <c r="S9" s="114"/>
      <c r="T9" s="142" t="s">
        <v>80</v>
      </c>
      <c r="U9" s="140">
        <v>1505.5</v>
      </c>
      <c r="V9" s="145">
        <f si="4" t="shared"/>
        <v>0.15098483632862644</v>
      </c>
      <c r="W9" s="114"/>
      <c r="X9" s="114"/>
      <c r="Y9" s="114"/>
      <c r="Z9" s="114"/>
      <c r="AA9" s="114"/>
      <c r="AB9" s="114"/>
      <c r="AC9" s="114"/>
      <c r="AD9" s="114"/>
      <c r="AE9" s="114"/>
    </row>
    <row customFormat="1" r="10" s="4" spans="1:3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7"/>
      <c r="S10" s="114"/>
      <c r="T10" s="96" t="s">
        <v>15</v>
      </c>
      <c r="U10" s="138">
        <v>2516</v>
      </c>
      <c r="V10" s="145">
        <f si="4" t="shared"/>
        <v>0.25232670089858794</v>
      </c>
      <c r="W10" s="114"/>
      <c r="X10" s="114"/>
      <c r="Y10" s="114"/>
      <c r="Z10" s="114"/>
      <c r="AA10" s="114"/>
      <c r="AB10" s="114"/>
      <c r="AC10" s="114"/>
      <c r="AD10" s="114"/>
      <c r="AE10" s="114"/>
    </row>
    <row customFormat="1" r="11" s="4" spans="1:3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7"/>
      <c r="S11" s="114"/>
      <c r="T11" s="96" t="s">
        <v>79</v>
      </c>
      <c r="U11" s="138">
        <v>2858.9</v>
      </c>
      <c r="V11" s="145">
        <f si="4" t="shared"/>
        <v>0.2867157413350449</v>
      </c>
      <c r="W11" s="114"/>
      <c r="X11" s="114"/>
      <c r="Y11" s="114"/>
      <c r="Z11" s="114"/>
      <c r="AA11" s="114"/>
      <c r="AB11" s="114"/>
      <c r="AC11" s="114"/>
      <c r="AD11" s="114"/>
      <c r="AE11" s="114"/>
    </row>
    <row customFormat="1" ht="12.75" r="12" s="4" spans="1:31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7"/>
      <c r="S12" s="114"/>
      <c r="T12" s="96" t="s">
        <v>8</v>
      </c>
      <c r="U12" s="118"/>
      <c r="V12" s="121"/>
      <c r="W12" s="114"/>
      <c r="X12" s="114"/>
      <c r="Y12" s="114"/>
      <c r="Z12" s="114"/>
      <c r="AA12" s="114"/>
      <c r="AB12" s="114"/>
      <c r="AC12" s="114"/>
      <c r="AD12" s="114"/>
      <c r="AE12" s="114"/>
    </row>
    <row customFormat="1" ht="12.75" r="13" s="4" spans="1:31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7"/>
      <c r="S13" s="114"/>
      <c r="T13" s="96" t="s">
        <v>8</v>
      </c>
      <c r="U13" s="117"/>
      <c r="V13" s="121"/>
      <c r="W13" s="114"/>
      <c r="X13" s="114"/>
      <c r="Y13" s="114"/>
      <c r="Z13" s="114"/>
      <c r="AA13" s="114"/>
      <c r="AB13" s="114"/>
      <c r="AC13" s="114"/>
      <c r="AD13" s="114"/>
      <c r="AE13" s="114"/>
    </row>
    <row customFormat="1" customHeight="1" ht="9" r="14" s="4" spans="1:3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7"/>
      <c r="S14" s="114"/>
      <c r="T14" s="142"/>
      <c r="U14" s="138"/>
      <c r="V14" s="141"/>
      <c r="W14" s="114"/>
      <c r="X14" s="114"/>
      <c r="Y14" s="114"/>
      <c r="Z14" s="114"/>
      <c r="AA14" s="114"/>
      <c r="AB14" s="114"/>
      <c r="AC14" s="114"/>
      <c r="AD14" s="114"/>
      <c r="AE14" s="114"/>
    </row>
    <row customFormat="1" customHeight="1" ht="9" r="15" s="4" spans="1:31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7"/>
      <c r="S15" s="114"/>
      <c r="T15" s="142"/>
      <c r="U15" s="138"/>
      <c r="V15" s="141"/>
      <c r="W15" s="114"/>
      <c r="X15" s="114"/>
      <c r="Y15" s="114"/>
      <c r="Z15" s="114"/>
      <c r="AA15" s="114"/>
      <c r="AB15" s="114"/>
      <c r="AC15" s="114"/>
      <c r="AD15" s="114"/>
      <c r="AE15" s="114"/>
    </row>
    <row customFormat="1" r="16" s="4" spans="1:31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customFormat="1" r="17" s="4" spans="1:3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14"/>
      <c r="T17" s="96" t="s">
        <v>8</v>
      </c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customFormat="1" r="18" s="4" spans="1:31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14"/>
      <c r="T18" s="96" t="s">
        <v>8</v>
      </c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customFormat="1" r="19" s="4" spans="1:3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S19" s="114"/>
      <c r="T19" s="96" t="s">
        <v>8</v>
      </c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customFormat="1" customHeight="1" ht="8.25" r="20" s="4" spans="1:3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customFormat="1" customHeight="1" ht="8.25" r="21" s="4" spans="1:3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customFormat="1" customHeight="1" ht="8.25" r="22" s="4" spans="1:3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customFormat="1" customHeight="1" ht="8.25" r="23" s="4" spans="1:3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customFormat="1" customHeight="1" ht="8.25" r="24" s="4" spans="1:31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customFormat="1" customHeight="1" ht="8.25" r="25" s="4" spans="1:3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customFormat="1" customHeight="1" ht="8.25" r="26" s="4" spans="1:3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customFormat="1" customHeight="1" ht="5.45" r="27" s="21" spans="1:31" x14ac:dyDescent="0.2"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1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customFormat="1" customHeight="1" ht="16.899999999999999" r="28" s="34" spans="1:31" x14ac:dyDescent="0.2">
      <c r="A28" s="159" t="s">
        <v>77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  <row customFormat="1" customHeight="1" ht="3.6" r="29" s="21" spans="1:31" x14ac:dyDescent="0.2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customFormat="1" customHeight="1" ht="13.15" r="30" s="21" spans="1:31" x14ac:dyDescent="0.2">
      <c r="B30" s="95" t="s">
        <v>1</v>
      </c>
      <c r="C30" s="95"/>
      <c r="D30" s="95" t="s">
        <v>22</v>
      </c>
      <c r="E30" s="95"/>
      <c r="F30" s="95"/>
      <c r="G30" s="95"/>
      <c r="H30" s="95" t="s">
        <v>23</v>
      </c>
      <c r="I30" s="95"/>
      <c r="J30" s="95" t="s">
        <v>27</v>
      </c>
      <c r="K30" s="95"/>
      <c r="L30" s="95" t="s">
        <v>25</v>
      </c>
      <c r="M30" s="95"/>
      <c r="N30" s="95" t="s">
        <v>33</v>
      </c>
      <c r="O30" s="95"/>
      <c r="P30" s="96"/>
      <c r="Q30" s="95"/>
      <c r="R30" s="95" t="s">
        <v>82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</row>
    <row customFormat="1" customHeight="1" ht="13.15" r="31" s="21" spans="1:31" x14ac:dyDescent="0.2">
      <c r="B31" s="97" t="s">
        <v>3</v>
      </c>
      <c r="C31" s="98"/>
      <c r="D31" s="97" t="s">
        <v>4</v>
      </c>
      <c r="E31" s="98"/>
      <c r="F31" s="97" t="s">
        <v>31</v>
      </c>
      <c r="G31" s="98"/>
      <c r="H31" s="97" t="s">
        <v>24</v>
      </c>
      <c r="I31" s="98"/>
      <c r="J31" s="97" t="s">
        <v>26</v>
      </c>
      <c r="K31" s="98"/>
      <c r="L31" s="97" t="s">
        <v>32</v>
      </c>
      <c r="M31" s="98"/>
      <c r="N31" s="97" t="s">
        <v>26</v>
      </c>
      <c r="O31" s="98"/>
      <c r="P31" s="99" t="s">
        <v>19</v>
      </c>
      <c r="Q31" s="98"/>
      <c r="R31" s="97" t="s">
        <v>5</v>
      </c>
      <c r="S31" s="105"/>
      <c r="T31" s="105"/>
      <c r="U31" s="105"/>
      <c r="V31" s="105"/>
      <c r="W31" s="116"/>
      <c r="X31" s="105"/>
      <c r="Y31" s="105"/>
      <c r="Z31" s="105"/>
      <c r="AA31" s="105"/>
      <c r="AB31" s="105"/>
      <c r="AC31" s="105"/>
      <c r="AD31" s="105"/>
      <c r="AE31" s="105"/>
    </row>
    <row customFormat="1" customHeight="1" ht="12.6" r="32" s="21" spans="1:31" x14ac:dyDescent="0.2">
      <c r="B32" s="100">
        <f>LARGE(Data!$A$2:$A$99,10)</f>
        <v>2007</v>
      </c>
      <c r="C32" s="101"/>
      <c r="D32" s="136">
        <f>INDEX(Data!$A$2:$I$99,MATCH($B32,Data!$A$2:$A$99,0),2)</f>
        <v>2385.3000000000002</v>
      </c>
      <c r="E32" s="137"/>
      <c r="F32" s="136">
        <f>INDEX(Data!$A$2:$I$99,MATCH($B32,Data!$A$2:$A$99,0),3)</f>
        <v>1763.5</v>
      </c>
      <c r="G32" s="137"/>
      <c r="H32" s="136">
        <f>INDEX(Data!$A$2:$I$99,MATCH($B32,Data!$A$2:$A$99,0),4)</f>
        <v>1161.9000000000001</v>
      </c>
      <c r="I32" s="137"/>
      <c r="J32" s="136">
        <f>INDEX(Data!$A$2:$I$99,MATCH($B32,Data!$A$2:$A$99,0),5)</f>
        <v>68.3</v>
      </c>
      <c r="K32" s="137"/>
      <c r="L32" s="136">
        <f>INDEX(Data!$A$2:$I$99,MATCH($B32,Data!$A$2:$A$99,0),6)</f>
        <v>477.5</v>
      </c>
      <c r="M32" s="137"/>
      <c r="N32" s="136">
        <f>INDEX(Data!$A$2:$I$99,MATCH($B32,Data!$A$2:$A$99,0),7)</f>
        <v>475</v>
      </c>
      <c r="O32" s="137"/>
      <c r="P32" s="136">
        <f>INDEX(Data!$A$2:$I$99,MATCH($B32,Data!$A$2:$A$99,0),8)</f>
        <v>265.60000000000002</v>
      </c>
      <c r="Q32" s="137"/>
      <c r="R32" s="136">
        <f>SUM(D32:P32)</f>
        <v>6597.1000000000013</v>
      </c>
      <c r="S32" s="105"/>
      <c r="T32" s="116" t="s">
        <v>75</v>
      </c>
      <c r="U32" s="116" t="s">
        <v>74</v>
      </c>
      <c r="V32" s="105"/>
      <c r="W32" s="117"/>
      <c r="X32" s="118"/>
      <c r="Y32" s="117"/>
      <c r="Z32" s="118"/>
      <c r="AA32" s="118"/>
      <c r="AB32" s="117"/>
      <c r="AC32" s="118"/>
      <c r="AD32" s="105"/>
      <c r="AE32" s="105"/>
    </row>
    <row customFormat="1" customHeight="1" ht="12.6" r="33" s="21" spans="2:32" x14ac:dyDescent="0.2">
      <c r="B33" s="108">
        <f>LARGE(Data!$A$2:$A$99,9)</f>
        <v>2008</v>
      </c>
      <c r="C33" s="109"/>
      <c r="D33" s="110">
        <f>INDEX(Data!$A$2:$I$99,MATCH($B33,Data!$A$2:$A$99,0),2)</f>
        <v>3536.2</v>
      </c>
      <c r="E33" s="111"/>
      <c r="F33" s="110">
        <f>INDEX(Data!$A$2:$I$99,MATCH($B33,Data!$A$2:$A$99,0),3)</f>
        <v>2469</v>
      </c>
      <c r="G33" s="111"/>
      <c r="H33" s="110">
        <f>INDEX(Data!$A$2:$I$99,MATCH($B33,Data!$A$2:$A$99,0),4)</f>
        <v>1734.1</v>
      </c>
      <c r="I33" s="111"/>
      <c r="J33" s="110">
        <f>INDEX(Data!$A$2:$I$99,MATCH($B33,Data!$A$2:$A$99,0),5)</f>
        <v>85.6</v>
      </c>
      <c r="K33" s="111"/>
      <c r="L33" s="110">
        <f>INDEX(Data!$A$2:$I$99,MATCH($B33,Data!$A$2:$A$99,0),6)</f>
        <v>645.9</v>
      </c>
      <c r="M33" s="111"/>
      <c r="N33" s="110">
        <f>INDEX(Data!$A$2:$I$99,MATCH($B33,Data!$A$2:$A$99,0),7)</f>
        <v>562.6</v>
      </c>
      <c r="O33" s="111"/>
      <c r="P33" s="110">
        <f>INDEX(Data!$A$2:$I$99,MATCH($B33,Data!$A$2:$A$99,0),8)</f>
        <v>345.3</v>
      </c>
      <c r="Q33" s="111"/>
      <c r="R33" s="110">
        <f ref="R33:R41" si="5" t="shared">SUM(D33:P33)</f>
        <v>9378.6999999999989</v>
      </c>
      <c r="S33" s="105"/>
      <c r="T33" s="119">
        <f>R41-R40</f>
        <v>254.19999999999891</v>
      </c>
      <c r="U33" s="120">
        <f>SUM(D41+F41+H41)</f>
        <v>7375</v>
      </c>
      <c r="V33" s="105"/>
      <c r="W33" s="121"/>
      <c r="X33" s="121"/>
      <c r="Y33" s="121"/>
      <c r="Z33" s="121"/>
      <c r="AA33" s="121"/>
      <c r="AB33" s="121"/>
      <c r="AC33" s="121"/>
      <c r="AD33" s="121"/>
      <c r="AE33" s="105"/>
    </row>
    <row customFormat="1" customHeight="1" ht="12.6" r="34" s="21" spans="2:32" x14ac:dyDescent="0.2">
      <c r="B34" s="100">
        <f>LARGE(Data!$A$2:$A$99,8)</f>
        <v>2009</v>
      </c>
      <c r="C34" s="101"/>
      <c r="D34" s="102">
        <f>INDEX(Data!$A$2:$I$99,MATCH($B34,Data!$A$2:$A$99,0),2)</f>
        <v>3470.1</v>
      </c>
      <c r="E34" s="103"/>
      <c r="F34" s="102">
        <f>INDEX(Data!$A$2:$I$99,MATCH($B34,Data!$A$2:$A$99,0),3)</f>
        <v>1631.3</v>
      </c>
      <c r="G34" s="103"/>
      <c r="H34" s="102">
        <f>INDEX(Data!$A$2:$I$99,MATCH($B34,Data!$A$2:$A$99,0),4)</f>
        <v>1548.2</v>
      </c>
      <c r="I34" s="103"/>
      <c r="J34" s="102">
        <f>INDEX(Data!$A$2:$I$99,MATCH($B34,Data!$A$2:$A$99,0),5)</f>
        <v>52.8</v>
      </c>
      <c r="K34" s="103"/>
      <c r="L34" s="102">
        <f>INDEX(Data!$A$2:$I$99,MATCH($B34,Data!$A$2:$A$99,0),6)</f>
        <v>666.6</v>
      </c>
      <c r="M34" s="103"/>
      <c r="N34" s="102">
        <f>INDEX(Data!$A$2:$I$99,MATCH($B34,Data!$A$2:$A$99,0),7)</f>
        <v>541.29999999999995</v>
      </c>
      <c r="O34" s="103"/>
      <c r="P34" s="102">
        <f>INDEX(Data!$A$2:$I$99,MATCH($B34,Data!$A$2:$A$99,0),8)</f>
        <v>294.5</v>
      </c>
      <c r="Q34" s="103"/>
      <c r="R34" s="102">
        <f si="5" t="shared"/>
        <v>8204.7999999999993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</row>
    <row customFormat="1" customHeight="1" ht="12.6" r="35" s="21" spans="2:32" x14ac:dyDescent="0.2">
      <c r="B35" s="100">
        <f>LARGE(Data!$A$2:$A$99,7)</f>
        <v>2010</v>
      </c>
      <c r="C35" s="101"/>
      <c r="D35" s="102">
        <f>INDEX(Data!$A$2:$I$99,MATCH($B35,Data!$A$2:$A$99,0),2)</f>
        <v>3902</v>
      </c>
      <c r="E35" s="103"/>
      <c r="F35" s="102">
        <f>INDEX(Data!$A$2:$I$99,MATCH($B35,Data!$A$2:$A$99,0),3)</f>
        <v>1732</v>
      </c>
      <c r="G35" s="103"/>
      <c r="H35" s="102">
        <f>INDEX(Data!$A$2:$I$99,MATCH($B35,Data!$A$2:$A$99,0),4)</f>
        <v>1789.5</v>
      </c>
      <c r="I35" s="103"/>
      <c r="J35" s="102">
        <f>INDEX(Data!$A$2:$I$99,MATCH($B35,Data!$A$2:$A$99,0),5)</f>
        <v>84.2</v>
      </c>
      <c r="K35" s="103"/>
      <c r="L35" s="102">
        <f>INDEX(Data!$A$2:$I$99,MATCH($B35,Data!$A$2:$A$99,0),6)</f>
        <v>792.7</v>
      </c>
      <c r="M35" s="103"/>
      <c r="N35" s="102">
        <f>INDEX(Data!$A$2:$I$99,MATCH($B35,Data!$A$2:$A$99,0),7)</f>
        <v>580.29999999999995</v>
      </c>
      <c r="O35" s="103"/>
      <c r="P35" s="102">
        <f>INDEX(Data!$A$2:$I$99,MATCH($B35,Data!$A$2:$A$99,0),8)</f>
        <v>340.4</v>
      </c>
      <c r="Q35" s="103"/>
      <c r="R35" s="102">
        <f si="5" t="shared"/>
        <v>9221.0999999999985</v>
      </c>
      <c r="S35" s="105"/>
      <c r="T35" s="105"/>
      <c r="U35" s="105"/>
      <c r="V35" s="105"/>
      <c r="W35" s="122">
        <f>D41-D40</f>
        <v>597</v>
      </c>
      <c r="X35" s="122">
        <f>F41-F40</f>
        <v>348.90000000000009</v>
      </c>
      <c r="Y35" s="123"/>
      <c r="Z35" s="123"/>
      <c r="AA35" s="123"/>
      <c r="AB35" s="123"/>
      <c r="AC35" s="123"/>
      <c r="AD35" s="105"/>
      <c r="AE35" s="105"/>
    </row>
    <row customFormat="1" customHeight="1" ht="12.6" r="36" s="21" spans="2:32" x14ac:dyDescent="0.2">
      <c r="B36" s="108">
        <f>LARGE(Data!$A$2:$A$99,6)</f>
        <v>2011</v>
      </c>
      <c r="C36" s="109"/>
      <c r="D36" s="110">
        <f>INDEX(Data!$A$2:$I$99,MATCH($B36,Data!$A$2:$A$99,0),2)</f>
        <v>3547.1</v>
      </c>
      <c r="E36" s="111"/>
      <c r="F36" s="110">
        <f>INDEX(Data!$A$2:$I$99,MATCH($B36,Data!$A$2:$A$99,0),3)</f>
        <v>2475.1</v>
      </c>
      <c r="G36" s="111"/>
      <c r="H36" s="110">
        <f>INDEX(Data!$A$2:$I$99,MATCH($B36,Data!$A$2:$A$99,0),4)</f>
        <v>2324.4</v>
      </c>
      <c r="I36" s="111"/>
      <c r="J36" s="110">
        <f>INDEX(Data!$A$2:$I$99,MATCH($B36,Data!$A$2:$A$99,0),5)</f>
        <v>107.5</v>
      </c>
      <c r="K36" s="111"/>
      <c r="L36" s="110">
        <f>INDEX(Data!$A$2:$I$99,MATCH($B36,Data!$A$2:$A$99,0),6)</f>
        <v>918.1</v>
      </c>
      <c r="M36" s="111"/>
      <c r="N36" s="110">
        <f>INDEX(Data!$A$2:$I$99,MATCH($B36,Data!$A$2:$A$99,0),7)</f>
        <v>701.6</v>
      </c>
      <c r="O36" s="111"/>
      <c r="P36" s="110">
        <f>INDEX(Data!$A$2:$I$99,MATCH($B36,Data!$A$2:$A$99,0),8)</f>
        <v>432.9</v>
      </c>
      <c r="Q36" s="111"/>
      <c r="R36" s="110">
        <f si="5" t="shared"/>
        <v>10506.7</v>
      </c>
      <c r="S36" s="105"/>
      <c r="T36" s="124">
        <f>(R41-R40)/R40*100</f>
        <v>2.5493421052631469</v>
      </c>
      <c r="U36" s="125">
        <f>U33/R41*100</f>
        <v>72.124317875095358</v>
      </c>
      <c r="V36" s="105"/>
      <c r="W36" s="126">
        <f>W35/D40*100</f>
        <v>23.728139904610494</v>
      </c>
      <c r="X36" s="126">
        <f>X35/F40*100</f>
        <v>24.955296473785861</v>
      </c>
      <c r="Y36" s="105"/>
      <c r="Z36" s="105"/>
      <c r="AA36" s="105"/>
      <c r="AB36" s="105"/>
      <c r="AC36" s="105"/>
      <c r="AD36" s="105"/>
      <c r="AE36" s="105"/>
    </row>
    <row customFormat="1" customHeight="1" ht="12" r="37" s="21" spans="2:32" x14ac:dyDescent="0.2">
      <c r="B37" s="100">
        <f>LARGE(Data!$A$2:$A$99,5)</f>
        <v>2012</v>
      </c>
      <c r="C37" s="101"/>
      <c r="D37" s="102">
        <f>INDEX(Data!$A$2:$I$99,MATCH($B37,Data!$A$2:$A$99,0),2)</f>
        <v>4833.3999999999996</v>
      </c>
      <c r="E37" s="103"/>
      <c r="F37" s="102">
        <f>INDEX(Data!$A$2:$I$99,MATCH($B37,Data!$A$2:$A$99,0),3)</f>
        <v>1710</v>
      </c>
      <c r="G37" s="103"/>
      <c r="H37" s="102">
        <f>INDEX(Data!$A$2:$I$99,MATCH($B37,Data!$A$2:$A$99,0),4)</f>
        <v>2457</v>
      </c>
      <c r="I37" s="103"/>
      <c r="J37" s="102">
        <f>INDEX(Data!$A$2:$I$99,MATCH($B37,Data!$A$2:$A$99,0),5)</f>
        <v>117.6</v>
      </c>
      <c r="K37" s="103"/>
      <c r="L37" s="102">
        <f>INDEX(Data!$A$2:$I$99,MATCH($B37,Data!$A$2:$A$99,0),6)</f>
        <v>1037.7</v>
      </c>
      <c r="M37" s="103"/>
      <c r="N37" s="102">
        <f>INDEX(Data!$A$2:$I$99,MATCH($B37,Data!$A$2:$A$99,0),7)</f>
        <v>775.1</v>
      </c>
      <c r="O37" s="103"/>
      <c r="P37" s="102">
        <f>INDEX(Data!$A$2:$I$99,MATCH($B37,Data!$A$2:$A$99,0),8)</f>
        <v>409.8</v>
      </c>
      <c r="Q37" s="103"/>
      <c r="R37" s="102">
        <f si="5" t="shared"/>
        <v>11340.6</v>
      </c>
      <c r="S37" s="105"/>
      <c r="T37" s="126">
        <f>ABS(T36)</f>
        <v>2.5493421052631469</v>
      </c>
      <c r="U37" s="126">
        <f ref="U37:X37" si="6" t="shared">ABS(U36)</f>
        <v>72.124317875095358</v>
      </c>
      <c r="V37" s="126"/>
      <c r="W37" s="126">
        <f si="6" t="shared"/>
        <v>23.728139904610494</v>
      </c>
      <c r="X37" s="126">
        <f si="6" t="shared"/>
        <v>24.955296473785861</v>
      </c>
      <c r="Y37" s="105"/>
      <c r="Z37" s="105"/>
      <c r="AA37" s="105"/>
      <c r="AB37" s="105"/>
      <c r="AC37" s="105"/>
      <c r="AD37" s="105"/>
      <c r="AE37" s="105"/>
    </row>
    <row customFormat="1" customHeight="1" ht="12" r="38" s="21" spans="2:32" x14ac:dyDescent="0.2">
      <c r="B38" s="100">
        <f>LARGE(Data!$A$2:$A$99,4)</f>
        <v>2013</v>
      </c>
      <c r="C38" s="101"/>
      <c r="D38" s="102">
        <f>INDEX(Data!$A$2:$I$99,MATCH($B38,Data!$A$2:$A$99,0),2)</f>
        <v>3690.4</v>
      </c>
      <c r="E38" s="103"/>
      <c r="F38" s="102">
        <f>INDEX(Data!$A$2:$I$99,MATCH($B38,Data!$A$2:$A$99,0),3)</f>
        <v>1116.5</v>
      </c>
      <c r="G38" s="103"/>
      <c r="H38" s="102">
        <f>INDEX(Data!$A$2:$I$99,MATCH($B38,Data!$A$2:$A$99,0),4)</f>
        <v>3137.7</v>
      </c>
      <c r="I38" s="103"/>
      <c r="J38" s="102">
        <f>INDEX(Data!$A$2:$I$99,MATCH($B38,Data!$A$2:$A$99,0),5)</f>
        <v>156.9</v>
      </c>
      <c r="K38" s="103"/>
      <c r="L38" s="102">
        <f>INDEX(Data!$A$2:$I$99,MATCH($B38,Data!$A$2:$A$99,0),6)</f>
        <v>1390.3</v>
      </c>
      <c r="M38" s="103"/>
      <c r="N38" s="102">
        <f>INDEX(Data!$A$2:$I$99,MATCH($B38,Data!$A$2:$A$99,0),7)</f>
        <v>620.9</v>
      </c>
      <c r="O38" s="103"/>
      <c r="P38" s="102">
        <f>INDEX(Data!$A$2:$I$99,MATCH($B38,Data!$A$2:$A$99,0),8)</f>
        <v>309</v>
      </c>
      <c r="Q38" s="103"/>
      <c r="R38" s="102">
        <f si="5" t="shared"/>
        <v>10421.699999999999</v>
      </c>
      <c r="S38" s="105"/>
      <c r="T38" s="105" t="str">
        <f>IF(T36&gt;0,"increased","decreased")</f>
        <v>increased</v>
      </c>
      <c r="U38" s="105"/>
      <c r="V38" s="105"/>
      <c r="W38" s="105" t="str">
        <f>IF(W36&gt;0,"increased","decreased")</f>
        <v>increased</v>
      </c>
      <c r="X38" s="105" t="str">
        <f>IF(X36&gt;0,"increased","decreased")</f>
        <v>increased</v>
      </c>
      <c r="Y38" s="105"/>
      <c r="Z38" s="105"/>
      <c r="AA38" s="105"/>
      <c r="AB38" s="105"/>
      <c r="AC38" s="105"/>
      <c r="AD38" s="105"/>
      <c r="AE38" s="105"/>
    </row>
    <row customFormat="1" customHeight="1" ht="12" r="39" s="21" spans="2:32" x14ac:dyDescent="0.2">
      <c r="B39" s="108">
        <f>LARGE(Data!$A$2:$A$99,3)</f>
        <v>2014</v>
      </c>
      <c r="C39" s="109"/>
      <c r="D39" s="110">
        <f>INDEX(Data!$A$2:$I$99,MATCH($B39,Data!$A$2:$A$99,0),2)</f>
        <v>3799</v>
      </c>
      <c r="E39" s="111"/>
      <c r="F39" s="110">
        <f>INDEX(Data!$A$2:$I$99,MATCH($B39,Data!$A$2:$A$99,0),3)</f>
        <v>1662.1</v>
      </c>
      <c r="G39" s="111"/>
      <c r="H39" s="110">
        <f>INDEX(Data!$A$2:$I$99,MATCH($B39,Data!$A$2:$A$99,0),4)</f>
        <v>3157.2</v>
      </c>
      <c r="I39" s="111"/>
      <c r="J39" s="110">
        <f>INDEX(Data!$A$2:$I$99,MATCH($B39,Data!$A$2:$A$99,0),5)</f>
        <v>163.9</v>
      </c>
      <c r="K39" s="111"/>
      <c r="L39" s="110">
        <f>INDEX(Data!$A$2:$I$99,MATCH($B39,Data!$A$2:$A$99,0),6)</f>
        <v>1354.3</v>
      </c>
      <c r="M39" s="111"/>
      <c r="N39" s="110">
        <f>INDEX(Data!$A$2:$I$99,MATCH($B39,Data!$A$2:$A$99,0),7)</f>
        <v>394.5</v>
      </c>
      <c r="O39" s="111"/>
      <c r="P39" s="110">
        <f>INDEX(Data!$A$2:$I$99,MATCH($B39,Data!$A$2:$A$99,0),8)</f>
        <v>778</v>
      </c>
      <c r="Q39" s="111"/>
      <c r="R39" s="110">
        <f si="5" t="shared"/>
        <v>11308.999999999998</v>
      </c>
      <c r="S39" s="105"/>
      <c r="T39" s="116" t="s">
        <v>8</v>
      </c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customFormat="1" customHeight="1" ht="12" r="40" s="21" spans="2:32" x14ac:dyDescent="0.2">
      <c r="B40" s="100">
        <f>LARGE(Data!$A$2:$A$99,2)</f>
        <v>2015</v>
      </c>
      <c r="C40" s="95"/>
      <c r="D40" s="102">
        <f>INDEX(Data!$A$2:$I$99,MATCH($B40,Data!$A$2:$A$99,0),2)</f>
        <v>2516</v>
      </c>
      <c r="E40" s="104"/>
      <c r="F40" s="102">
        <f>INDEX(Data!$A$2:$I$99,MATCH($B40,Data!$A$2:$A$99,0),3)</f>
        <v>1398.1</v>
      </c>
      <c r="G40" s="104"/>
      <c r="H40" s="102">
        <f>INDEX(Data!$A$2:$I$99,MATCH($B40,Data!$A$2:$A$99,0),4)</f>
        <v>2858.9</v>
      </c>
      <c r="I40" s="104"/>
      <c r="J40" s="102">
        <f>INDEX(Data!$A$2:$I$99,MATCH($B40,Data!$A$2:$A$99,0),5)</f>
        <v>122.4</v>
      </c>
      <c r="K40" s="104"/>
      <c r="L40" s="102">
        <f>INDEX(Data!$A$2:$I$99,MATCH($B40,Data!$A$2:$A$99,0),6)</f>
        <v>1505.5</v>
      </c>
      <c r="M40" s="104"/>
      <c r="N40" s="102">
        <f>INDEX(Data!$A$2:$I$99,MATCH($B40,Data!$A$2:$A$99,0),7)</f>
        <v>427.6</v>
      </c>
      <c r="O40" s="104"/>
      <c r="P40" s="102">
        <f>INDEX(Data!$A$2:$I$99,MATCH($B40,Data!$A$2:$A$99,0),8)</f>
        <v>1142.7</v>
      </c>
      <c r="Q40" s="104"/>
      <c r="R40" s="102">
        <f si="5" t="shared"/>
        <v>9971.2000000000007</v>
      </c>
      <c r="S40" s="105"/>
      <c r="T40" s="127" t="s">
        <v>8</v>
      </c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customFormat="1" customHeight="1" ht="12" r="41" s="21" spans="2:32" x14ac:dyDescent="0.2">
      <c r="B41" s="100">
        <f>LARGE(Data!$A$2:$A$99,1)</f>
        <v>2016</v>
      </c>
      <c r="C41" s="95"/>
      <c r="D41" s="102">
        <f>INDEX(Data!$A$2:$I$99,MATCH($B41,Data!$A$2:$A$99,0),2)</f>
        <v>3113</v>
      </c>
      <c r="E41" s="104"/>
      <c r="F41" s="102">
        <f>INDEX(Data!$A$2:$I$99,MATCH($B41,Data!$A$2:$A$99,0),3)</f>
        <v>1747</v>
      </c>
      <c r="G41" s="104"/>
      <c r="H41" s="102">
        <f>INDEX(Data!$A$2:$I$99,MATCH($B41,Data!$A$2:$A$99,0),4)</f>
        <v>2515</v>
      </c>
      <c r="I41" s="104"/>
      <c r="J41" s="102">
        <f>INDEX(Data!$A$2:$I$99,MATCH($B41,Data!$A$2:$A$99,0),5)</f>
        <v>113.4</v>
      </c>
      <c r="K41" s="104"/>
      <c r="L41" s="102">
        <f>INDEX(Data!$A$2:$I$99,MATCH($B41,Data!$A$2:$A$99,0),6)</f>
        <v>1321</v>
      </c>
      <c r="M41" s="104"/>
      <c r="N41" s="102">
        <f>INDEX(Data!$A$2:$I$99,MATCH($B41,Data!$A$2:$A$99,0),7)</f>
        <v>469</v>
      </c>
      <c r="O41" s="104"/>
      <c r="P41" s="102">
        <f>INDEX(Data!$A$2:$I$99,MATCH($B41,Data!$A$2:$A$99,0),8)</f>
        <v>947</v>
      </c>
      <c r="Q41" s="104"/>
      <c r="R41" s="102">
        <f si="5" t="shared"/>
        <v>10225.4</v>
      </c>
      <c r="S41" s="105"/>
      <c r="T41" s="127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customFormat="1" ht="12.75" r="42" s="21" spans="2:32" x14ac:dyDescent="0.2">
      <c r="B42" s="106"/>
      <c r="C42" s="95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5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/>
    </row>
    <row customFormat="1" customHeight="1" hidden="1" ht="17.100000000000001" r="43" s="21" spans="2:32" x14ac:dyDescent="0.25">
      <c r="B43" s="143" t="s">
        <v>84</v>
      </c>
      <c r="C43" s="95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/>
    </row>
    <row customFormat="1" customHeight="1" hidden="1" ht="17.100000000000001" r="44" s="21" spans="2:32" x14ac:dyDescent="0.25">
      <c r="B44" s="143"/>
      <c r="C44" s="95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5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/>
    </row>
    <row customFormat="1" customHeight="1" hidden="1" ht="13.9" r="45" s="21" spans="2:32" x14ac:dyDescent="0.2">
      <c r="B45" s="106"/>
      <c r="C45" s="95"/>
      <c r="D45" s="107">
        <f>(D41-MAX(D32:D40))/MAX(D32:D40)*100</f>
        <v>-35.593991807009559</v>
      </c>
      <c r="E45" s="107"/>
      <c r="F45" s="107">
        <f>(F41-MAX(F32:F40))/MAX(F32:F40)*100</f>
        <v>-29.416993252797862</v>
      </c>
      <c r="G45" s="107"/>
      <c r="H45" s="107">
        <f>(H41-MAX(H32:H40))/MAX(H32:H40)*100</f>
        <v>-20.340808311161783</v>
      </c>
      <c r="I45" s="107"/>
      <c r="J45" s="107">
        <f>(J41-MAX(J32:J40))/MAX(J32:J40)*100</f>
        <v>-30.811470408785844</v>
      </c>
      <c r="K45" s="107"/>
      <c r="L45" s="107">
        <f>(L41-MAX(L32:L40))/MAX(L32:L40)*100</f>
        <v>-12.255064762537362</v>
      </c>
      <c r="M45" s="107"/>
      <c r="N45" s="107">
        <f>(N41-MAX(N32:N40))/MAX(N32:N40)*100</f>
        <v>-39.491678493097666</v>
      </c>
      <c r="O45" s="107"/>
      <c r="P45" s="107">
        <f>(P41-MAX(P32:P40))/MAX(P32:P40)*100</f>
        <v>-17.126104839415422</v>
      </c>
      <c r="Q45" s="107"/>
      <c r="R45" s="107">
        <f ref="R45" si="7" t="shared">(R41-R32)/R32*100</f>
        <v>54.99840839156596</v>
      </c>
      <c r="S45" s="105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/>
    </row>
    <row customFormat="1" customHeight="1" ht="4.9000000000000004" r="46" s="21" spans="2:32" x14ac:dyDescent="0.2">
      <c r="B46" s="35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6"/>
      <c r="S46" s="105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/>
    </row>
    <row customFormat="1" customHeight="1" ht="12" r="47" s="21" spans="2:32" x14ac:dyDescent="0.2">
      <c r="B47" s="40" t="s">
        <v>46</v>
      </c>
      <c r="C47" s="39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105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/>
    </row>
    <row customFormat="1" customHeight="1" ht="12" r="48" s="21" spans="2:32" x14ac:dyDescent="0.2">
      <c r="B48" s="151" t="s">
        <v>86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36"/>
      <c r="R48" s="37" t="s">
        <v>8</v>
      </c>
      <c r="S48" s="105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/>
    </row>
    <row customFormat="1" customHeight="1" ht="12" r="49" s="21" spans="2:32" x14ac:dyDescent="0.2">
      <c r="B49" s="68" t="s">
        <v>87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36"/>
      <c r="R49" s="37"/>
      <c r="S49" s="105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/>
    </row>
    <row customFormat="1" customHeight="1" ht="12" r="50" s="21" spans="2:32" x14ac:dyDescent="0.2">
      <c r="B50" s="151" t="s">
        <v>48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36"/>
      <c r="R50" s="37"/>
      <c r="S50" s="105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/>
    </row>
    <row customFormat="1" customHeight="1" ht="12" r="51" s="21" spans="2:32" x14ac:dyDescent="0.2">
      <c r="B51" s="152" t="s">
        <v>78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36"/>
      <c r="R51" s="37"/>
      <c r="S51" s="105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/>
    </row>
    <row customFormat="1" customHeight="1" ht="3" r="52" s="21" spans="2:32" x14ac:dyDescent="0.2"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05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/>
    </row>
    <row customFormat="1" customHeight="1" ht="12" r="53" s="21" spans="2:32" x14ac:dyDescent="0.2">
      <c r="B53" s="156" t="str">
        <f>CONCATENATE("2)  The total Iowa exports for ",B41,"  ",T38," ",ROUND(T37,1),"% compared to ",B40,".")</f>
        <v>2)  The total Iowa exports for 2016  increased 2.5% compared to 2015.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69"/>
      <c r="S53" s="105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/>
    </row>
    <row customFormat="1" customHeight="1" ht="3" r="54" s="21" spans="2:32" x14ac:dyDescent="0.2">
      <c r="B54" s="6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36"/>
      <c r="R54" s="37"/>
      <c r="S54" s="105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/>
    </row>
    <row customFormat="1" customHeight="1" ht="12" r="55" s="21" spans="2:32" x14ac:dyDescent="0.2">
      <c r="B55" s="156" t="str">
        <f>CONCATENATE("3)  In ",B41,", soybean products, corn, and meat products comprised approximately ",ROUND(U36,1),"% of all Iowa exports.")</f>
        <v>3)  In 2016, soybean products, corn, and meat products comprised approximately 72.1% of all Iowa exports.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05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/>
    </row>
    <row customFormat="1" customHeight="1" ht="3" r="56" s="21" spans="2:32" x14ac:dyDescent="0.2">
      <c r="B56" s="70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105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/>
    </row>
    <row customFormat="1" customHeight="1" ht="12" r="57" s="21" spans="2:32" x14ac:dyDescent="0.2">
      <c r="B57" s="150" t="str">
        <f>CONCATENATE("4)  In ",B41,", soybean product exports ",W38," ",ROUND(W37,1),"% and corn exports ",X38," ",ROUND(X37,1),"%.")</f>
        <v>4)  In 2016, soybean product exports increased 23.7% and corn exports increased 25%.</v>
      </c>
      <c r="C57" s="150" t="str">
        <f ref="C57:R57" si="8" t="shared">CONCATENATE("4)  In ",C37,", soybean product exports ",X34," ",ROUND(X32,1),"% and corn exports ",Y34," ",ROUND(Y32,1),"%.")</f>
        <v>4)  In , soybean product exports  0% and corn exports  0%.</v>
      </c>
      <c r="D57" s="150" t="str">
        <f si="8" t="shared"/>
        <v>4)  In 4833.4, soybean product exports  0% and corn exports  0%.</v>
      </c>
      <c r="E57" s="150" t="str">
        <f si="8" t="shared"/>
        <v>4)  In , soybean product exports  0% and corn exports  0%.</v>
      </c>
      <c r="F57" s="150" t="str">
        <f si="8" t="shared"/>
        <v>4)  In 1710, soybean product exports  0% and corn exports  0%.</v>
      </c>
      <c r="G57" s="150" t="str">
        <f si="8" t="shared"/>
        <v>4)  In , soybean product exports  0% and corn exports  0%.</v>
      </c>
      <c r="H57" s="150" t="str">
        <f si="8" t="shared"/>
        <v>4)  In 2457, soybean product exports  0% and corn exports  0%.</v>
      </c>
      <c r="I57" s="150" t="str">
        <f si="8" t="shared"/>
        <v>4)  In , soybean product exports  0% and corn exports  0%.</v>
      </c>
      <c r="J57" s="150" t="str">
        <f si="8" t="shared"/>
        <v>4)  In 117.6, soybean product exports  0% and corn exports  0%.</v>
      </c>
      <c r="K57" s="150" t="str">
        <f si="8" t="shared"/>
        <v>4)  In , soybean product exports  0% and corn exports  0%.</v>
      </c>
      <c r="L57" s="150" t="str">
        <f si="8" t="shared"/>
        <v>4)  In 1037.7, soybean product exports  0% and corn exports  0%.</v>
      </c>
      <c r="M57" s="150" t="str">
        <f si="8" t="shared"/>
        <v>4)  In , soybean product exports  0% and corn exports  0%.</v>
      </c>
      <c r="N57" s="150" t="str">
        <f si="8" t="shared"/>
        <v>4)  In 775.1, soybean product exports  0% and corn exports  0%.</v>
      </c>
      <c r="O57" s="150" t="str">
        <f si="8" t="shared"/>
        <v>4)  In , soybean product exports  0% and corn exports  0%.</v>
      </c>
      <c r="P57" s="150" t="str">
        <f si="8" t="shared"/>
        <v>4)  In 409.8, soybean product exports  0% and corn exports  0%.</v>
      </c>
      <c r="Q57" s="150" t="str">
        <f si="8" t="shared"/>
        <v>4)  In , soybean product exports  0% and corn exports  0%.</v>
      </c>
      <c r="R57" s="150" t="str">
        <f si="8" t="shared"/>
        <v>4)  In 11340.6, soybean product exports  0% and corn exports  0%.</v>
      </c>
      <c r="S57" s="105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/>
    </row>
    <row customFormat="1" customHeight="1" ht="9" r="58" s="21" spans="2:32" x14ac:dyDescent="0.2">
      <c r="B58" s="32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105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/>
    </row>
    <row customFormat="1" customHeight="1" ht="11.1" r="59" s="21" spans="2:32" x14ac:dyDescent="0.2">
      <c r="B59" s="42"/>
      <c r="C59" s="4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1"/>
      <c r="P59" s="31"/>
      <c r="Q59" s="31"/>
      <c r="R59" s="31"/>
      <c r="S59" s="105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/>
    </row>
    <row customFormat="1" r="60" s="4" spans="2:32" x14ac:dyDescent="0.2">
      <c r="B60" s="2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4"/>
      <c r="Q60" s="14"/>
      <c r="R60" s="13"/>
      <c r="S60" s="114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/>
    </row>
    <row customFormat="1" r="61" s="4" spans="2:32" x14ac:dyDescent="0.2"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79" t="s">
        <v>8</v>
      </c>
      <c r="S61" s="114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/>
    </row>
    <row customFormat="1" r="62" s="4" spans="2:32" x14ac:dyDescent="0.2">
      <c r="D62" s="42" t="s">
        <v>8</v>
      </c>
      <c r="F62" s="37" t="s">
        <v>8</v>
      </c>
      <c r="R62" s="13"/>
      <c r="S62" s="114"/>
      <c r="T62" s="114"/>
      <c r="U62" s="114"/>
      <c r="V62" s="114"/>
      <c r="W62" s="114"/>
      <c r="X62" s="114"/>
      <c r="Y62" s="114"/>
      <c r="Z62" s="114"/>
      <c r="AA62" s="129" t="s">
        <v>8</v>
      </c>
      <c r="AB62" s="129" t="s">
        <v>8</v>
      </c>
      <c r="AC62" s="129" t="s">
        <v>8</v>
      </c>
      <c r="AD62" s="130"/>
      <c r="AE62" s="114"/>
    </row>
    <row customFormat="1" r="63" s="4" spans="2:32" x14ac:dyDescent="0.2">
      <c r="D63" s="71" t="s">
        <v>8</v>
      </c>
      <c r="R63" s="81" t="s">
        <v>8</v>
      </c>
      <c r="S63" s="114"/>
      <c r="T63" s="114"/>
      <c r="U63" s="114"/>
      <c r="V63" s="114"/>
      <c r="W63" s="131"/>
      <c r="X63" s="114"/>
      <c r="Y63" s="114"/>
      <c r="Z63" s="114"/>
      <c r="AA63" s="114"/>
      <c r="AB63" s="114"/>
      <c r="AC63" s="114"/>
      <c r="AD63" s="114"/>
      <c r="AE63" s="114"/>
    </row>
    <row customFormat="1" r="64" s="4" spans="2:32" x14ac:dyDescent="0.2">
      <c r="D64" s="42" t="s">
        <v>8</v>
      </c>
      <c r="O64" s="13"/>
      <c r="R64" s="13"/>
      <c r="S64" s="114"/>
      <c r="T64" s="114"/>
      <c r="U64" s="114"/>
      <c r="V64" s="114"/>
      <c r="W64" s="131"/>
      <c r="X64" s="114"/>
      <c r="Y64" s="114"/>
      <c r="Z64" s="114"/>
      <c r="AA64" s="114"/>
      <c r="AB64" s="114"/>
      <c r="AC64" s="114"/>
      <c r="AD64" s="114"/>
      <c r="AE64" s="114"/>
    </row>
    <row customFormat="1" r="65" s="4" spans="4:31" x14ac:dyDescent="0.2">
      <c r="D65" s="42" t="s">
        <v>8</v>
      </c>
      <c r="E65" s="10"/>
      <c r="F65"/>
      <c r="G65" s="10"/>
      <c r="H65" s="10"/>
      <c r="I65" s="10"/>
      <c r="J65" s="10"/>
      <c r="K65" s="10"/>
      <c r="L65" s="10"/>
      <c r="M65" s="10"/>
      <c r="N65" s="10"/>
      <c r="O65" s="10"/>
      <c r="P65" s="13"/>
      <c r="R65" s="77"/>
      <c r="S65" s="114"/>
      <c r="T65" s="114"/>
      <c r="U65" s="114"/>
      <c r="V65" s="114"/>
      <c r="W65" s="131"/>
      <c r="X65" s="114"/>
      <c r="Y65" s="114"/>
      <c r="Z65" s="114"/>
      <c r="AA65" s="114"/>
      <c r="AB65" s="114"/>
      <c r="AC65" s="114"/>
      <c r="AD65" s="114"/>
      <c r="AE65" s="114"/>
    </row>
    <row customFormat="1" r="66" s="4" spans="4:31" x14ac:dyDescent="0.2">
      <c r="F66"/>
      <c r="H66" s="16"/>
      <c r="R66" s="77"/>
      <c r="S66" s="114"/>
      <c r="T66" s="114"/>
      <c r="U66" s="114"/>
      <c r="V66" s="114"/>
      <c r="W66" s="131"/>
      <c r="X66" s="114"/>
      <c r="Y66" s="114"/>
      <c r="Z66" s="114"/>
      <c r="AA66" s="114"/>
      <c r="AB66" s="114"/>
      <c r="AC66" s="114"/>
      <c r="AD66" s="114"/>
      <c r="AE66" s="114"/>
    </row>
    <row customFormat="1" r="67" s="4" spans="4:31" x14ac:dyDescent="0.2">
      <c r="F67" s="11"/>
      <c r="G67" s="11"/>
      <c r="H67" s="11"/>
      <c r="I67" s="11"/>
      <c r="J67" s="11"/>
      <c r="K67" s="11"/>
      <c r="L67" s="11"/>
      <c r="R67" s="77"/>
      <c r="S67" s="114"/>
      <c r="T67" s="114"/>
      <c r="U67" s="114"/>
      <c r="V67" s="114"/>
      <c r="W67" s="131"/>
      <c r="X67" s="114"/>
      <c r="Y67" s="114"/>
      <c r="Z67" s="114"/>
      <c r="AA67" s="114"/>
      <c r="AB67" s="114"/>
      <c r="AC67" s="114"/>
      <c r="AD67" s="114"/>
      <c r="AE67" s="114"/>
    </row>
    <row customFormat="1" r="68" s="4" spans="4:31" x14ac:dyDescent="0.2">
      <c r="F68" s="9"/>
      <c r="G68" s="9"/>
      <c r="H68" s="9"/>
      <c r="I68" s="9"/>
      <c r="J68" s="9"/>
      <c r="K68" s="11"/>
      <c r="L68" s="9"/>
      <c r="N68" s="9"/>
      <c r="R68" s="77"/>
      <c r="S68" s="114"/>
      <c r="T68" s="96" t="s">
        <v>8</v>
      </c>
      <c r="U68" s="114"/>
      <c r="V68" s="114"/>
      <c r="W68" s="131"/>
      <c r="X68" s="114"/>
      <c r="Y68" s="114"/>
      <c r="Z68" s="114"/>
      <c r="AA68" s="114"/>
      <c r="AB68" s="114"/>
      <c r="AC68" s="114"/>
      <c r="AD68" s="114"/>
      <c r="AE68" s="114"/>
    </row>
    <row customFormat="1" r="69" s="4" spans="4:31" x14ac:dyDescent="0.2">
      <c r="F69" s="15"/>
      <c r="H69" s="9"/>
      <c r="J69" s="16"/>
      <c r="R69" s="13"/>
      <c r="S69" s="114"/>
      <c r="T69" s="114"/>
      <c r="U69" s="114"/>
      <c r="V69" s="114"/>
      <c r="W69" s="131"/>
      <c r="X69" s="114"/>
      <c r="Y69" s="114"/>
      <c r="Z69" s="114"/>
      <c r="AA69" s="114"/>
      <c r="AB69" s="114"/>
      <c r="AC69" s="114"/>
      <c r="AD69" s="114"/>
      <c r="AE69" s="114"/>
    </row>
    <row customFormat="1" r="70" s="4" spans="4:31" x14ac:dyDescent="0.2">
      <c r="F70" s="15"/>
      <c r="H70" s="9"/>
      <c r="J70" s="16"/>
      <c r="P70" s="42"/>
      <c r="R70" s="78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</row>
    <row customFormat="1" r="71" s="4" spans="4:31" x14ac:dyDescent="0.2">
      <c r="F71" s="15"/>
      <c r="H71" s="9"/>
      <c r="J71" s="16"/>
      <c r="R71" s="13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</row>
    <row customFormat="1" r="72" s="4" spans="4:31" x14ac:dyDescent="0.2">
      <c r="F72" s="15"/>
      <c r="H72" s="9"/>
      <c r="J72" s="16"/>
      <c r="R72" s="13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</row>
    <row customFormat="1" r="73" s="4" spans="4:31" x14ac:dyDescent="0.2">
      <c r="F73" s="15"/>
      <c r="H73" s="9"/>
      <c r="J73" s="16"/>
      <c r="R73" s="13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</row>
    <row customFormat="1" r="74" s="4" spans="4:31" x14ac:dyDescent="0.2">
      <c r="F74" s="15"/>
      <c r="H74" s="9"/>
      <c r="J74" s="16"/>
      <c r="R74" s="13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</row>
    <row customFormat="1" r="75" s="4" spans="4:31" x14ac:dyDescent="0.2">
      <c r="F75" s="9"/>
      <c r="J75" s="16"/>
      <c r="R75" s="13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</row>
    <row customFormat="1" r="76" s="4" spans="4:31" x14ac:dyDescent="0.2">
      <c r="R76" s="13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</row>
    <row customFormat="1" r="77" s="4" spans="4:31" x14ac:dyDescent="0.2">
      <c r="F77" s="9"/>
      <c r="R77" s="13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</row>
    <row customFormat="1" r="78" s="4" spans="4:31" x14ac:dyDescent="0.2">
      <c r="R78" s="13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</row>
    <row customFormat="1" r="79" s="4" spans="4:31" x14ac:dyDescent="0.2">
      <c r="R79" s="13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</row>
    <row customFormat="1" r="80" s="4" spans="4:31" x14ac:dyDescent="0.2">
      <c r="R80" s="13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</row>
    <row customFormat="1" r="81" s="4" spans="18:31" x14ac:dyDescent="0.2">
      <c r="R81" s="13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</row>
    <row customFormat="1" r="82" s="4" spans="18:31" x14ac:dyDescent="0.2">
      <c r="R82" s="13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</row>
    <row customFormat="1" r="83" s="4" spans="18:31" x14ac:dyDescent="0.2">
      <c r="R83" s="13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</row>
    <row customFormat="1" r="84" s="4" spans="18:31" x14ac:dyDescent="0.2">
      <c r="R84" s="13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</row>
    <row customFormat="1" r="85" s="4" spans="18:31" x14ac:dyDescent="0.2">
      <c r="R85" s="13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</row>
    <row customFormat="1" r="86" s="4" spans="18:31" x14ac:dyDescent="0.2">
      <c r="R86" s="13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</row>
    <row customFormat="1" r="87" s="4" spans="18:31" x14ac:dyDescent="0.2">
      <c r="R87" s="13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</row>
    <row customFormat="1" r="88" s="4" spans="18:31" x14ac:dyDescent="0.2">
      <c r="R88" s="13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</row>
    <row customFormat="1" r="89" s="4" spans="18:31" x14ac:dyDescent="0.2">
      <c r="R89" s="13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</row>
    <row customFormat="1" r="90" s="4" spans="18:31" x14ac:dyDescent="0.2">
      <c r="R90" s="13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</row>
    <row customFormat="1" r="91" s="4" spans="18:31" x14ac:dyDescent="0.2">
      <c r="R91" s="13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</row>
    <row customFormat="1" r="92" s="4" spans="18:31" x14ac:dyDescent="0.2">
      <c r="R92" s="13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</row>
    <row customFormat="1" r="93" s="4" spans="18:31" x14ac:dyDescent="0.2">
      <c r="R93" s="13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</row>
    <row customFormat="1" r="94" s="4" spans="18:31" x14ac:dyDescent="0.2">
      <c r="R94" s="13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</row>
    <row customFormat="1" r="95" s="4" spans="18:31" x14ac:dyDescent="0.2">
      <c r="R95" s="13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</row>
    <row customFormat="1" r="96" s="4" spans="18:31" x14ac:dyDescent="0.2">
      <c r="R96" s="13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</row>
    <row customFormat="1" r="97" s="4" spans="2:31" x14ac:dyDescent="0.2">
      <c r="R97" s="13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</row>
    <row customFormat="1" r="98" s="4" spans="2:31" x14ac:dyDescent="0.2">
      <c r="R98" s="13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</row>
    <row customFormat="1" r="99" s="4" spans="2:31" x14ac:dyDescent="0.2">
      <c r="R99" s="13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</row>
    <row customFormat="1" r="100" s="4" spans="2:31" x14ac:dyDescent="0.2">
      <c r="R100" s="13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</row>
    <row customFormat="1" r="101" s="4" spans="2:31" x14ac:dyDescent="0.2">
      <c r="R101" s="13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</row>
    <row customFormat="1" r="102" s="4" spans="2:31" x14ac:dyDescent="0.2">
      <c r="R102" s="13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</row>
    <row customFormat="1" r="103" s="4" spans="2:31" x14ac:dyDescent="0.2">
      <c r="R103" s="13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</row>
    <row r="104" spans="2:3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3"/>
    </row>
  </sheetData>
  <sortState ref="T6:Z18">
    <sortCondition ref="U4"/>
  </sortState>
  <mergeCells count="11">
    <mergeCell ref="A1:R1"/>
    <mergeCell ref="A2:R2"/>
    <mergeCell ref="B61:Q61"/>
    <mergeCell ref="B57:R57"/>
    <mergeCell ref="B50:P50"/>
    <mergeCell ref="B51:P51"/>
    <mergeCell ref="B52:R52"/>
    <mergeCell ref="B53:Q53"/>
    <mergeCell ref="B48:P48"/>
    <mergeCell ref="B55:R55"/>
    <mergeCell ref="A28:R28"/>
  </mergeCells>
  <phoneticPr fontId="0" type="noConversion"/>
  <hyperlinks>
    <hyperlink display="http://www.ers.usda.gov/data-products/state-export-data.aspx" r:id="rId1" ref="B51"/>
  </hyperlinks>
  <pageMargins bottom="1" footer="0.25" header="0.5" left="0.5" right="0.5" top="0.7"/>
  <pageSetup cellComments="atEnd" orientation="portrait" r:id="rId2"/>
  <headerFooter>
    <oddFooter><![CDATA[&L&8Sources:  United States Department of Agriculture Economic Research Service
LSA Staff Contact:  Deb Kozel (515.281.6767) &Udeb.kozel@legis.iowa.gov&U
&C&G
&R&G]]></oddFooter>
  </headerFooter>
  <ignoredErrors>
    <ignoredError sqref="B32:B41 D32:R40 C45 D41:P41 Q41:R41 B54:R54 B56:R57 C55:R55 E45 G45 I45 K45 M45 O45 Q45:R45 C53:R53" unlockedFormula="1"/>
  </ignoredErrors>
  <drawing r:id="rId3"/>
  <legacyDrawingHF r:id="rId4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L441"/>
  <sheetViews>
    <sheetView workbookViewId="0">
      <pane activePane="bottomLeft" state="frozen" topLeftCell="A12" ySplit="1"/>
      <selection activeCell="A36" pane="bottomLeft" sqref="A36"/>
    </sheetView>
  </sheetViews>
  <sheetFormatPr defaultColWidth="9" defaultRowHeight="12" x14ac:dyDescent="0.2"/>
  <cols>
    <col min="1" max="1" bestFit="true" customWidth="true" style="94" width="12.0" collapsed="false"/>
    <col min="2" max="2" bestFit="true" customWidth="true" style="135" width="16.5703125" collapsed="false"/>
    <col min="3" max="3" bestFit="true" customWidth="true" style="135" width="6.85546875" collapsed="false"/>
    <col min="4" max="4" bestFit="true" customWidth="true" style="135" width="11.42578125" collapsed="false"/>
    <col min="5" max="5" bestFit="true" customWidth="true" style="135" width="12.5703125" collapsed="false"/>
    <col min="6" max="6" bestFit="true" customWidth="true" style="135" width="11.85546875" collapsed="false"/>
    <col min="7" max="7" bestFit="true" customWidth="true" style="135" width="12.7109375" collapsed="false"/>
    <col min="8" max="8" bestFit="true" customWidth="true" style="135" width="6.85546875" collapsed="false"/>
    <col min="9" max="9" bestFit="true" customWidth="true" style="135" width="20.5703125" collapsed="false"/>
    <col min="10" max="16384" style="94" width="9.0" collapsed="false"/>
  </cols>
  <sheetData>
    <row customFormat="1" customHeight="1" ht="13.15" r="1" s="92" spans="1:9" x14ac:dyDescent="0.2">
      <c r="A1" s="91" t="s">
        <v>70</v>
      </c>
      <c r="B1" s="132" t="s">
        <v>71</v>
      </c>
      <c r="C1" s="132" t="s">
        <v>31</v>
      </c>
      <c r="D1" s="132" t="s">
        <v>72</v>
      </c>
      <c r="E1" s="132" t="s">
        <v>67</v>
      </c>
      <c r="F1" s="132" t="s">
        <v>73</v>
      </c>
      <c r="G1" s="132" t="s">
        <v>68</v>
      </c>
      <c r="H1" s="132" t="s">
        <v>16</v>
      </c>
      <c r="I1" s="132" t="s">
        <v>69</v>
      </c>
    </row>
    <row customFormat="1" customHeight="1" ht="11.65" r="2" s="93" spans="1:9" x14ac:dyDescent="0.2">
      <c r="A2" s="88">
        <v>1981</v>
      </c>
      <c r="B2" s="133">
        <v>12</v>
      </c>
      <c r="C2" s="133">
        <v>1952.1</v>
      </c>
      <c r="D2" s="133">
        <v>1428.3</v>
      </c>
      <c r="E2" s="133">
        <v>129.9</v>
      </c>
      <c r="F2" s="133">
        <v>61.7</v>
      </c>
      <c r="G2" s="133">
        <v>70.3</v>
      </c>
      <c r="H2" s="133">
        <v>82.9</v>
      </c>
      <c r="I2" s="133">
        <f>IF(B2&gt;0,SUM(B2:H2),"")</f>
        <v>3737.2</v>
      </c>
    </row>
    <row customFormat="1" customHeight="1" ht="11.65" r="3" s="93" spans="1:9" x14ac:dyDescent="0.2">
      <c r="A3" s="88">
        <v>1982</v>
      </c>
      <c r="B3" s="133">
        <v>14.5</v>
      </c>
      <c r="C3" s="133">
        <v>1294</v>
      </c>
      <c r="D3" s="133">
        <v>1374</v>
      </c>
      <c r="E3" s="133">
        <v>125.5</v>
      </c>
      <c r="F3" s="133">
        <v>58.9</v>
      </c>
      <c r="G3" s="133">
        <v>70.7</v>
      </c>
      <c r="H3" s="133">
        <v>88.5</v>
      </c>
      <c r="I3" s="133">
        <f ref="I3:I65" si="0" t="shared">IF(B3&gt;0,SUM(B3:H3),"")</f>
        <v>3026.1</v>
      </c>
    </row>
    <row customFormat="1" customHeight="1" ht="11.65" r="4" s="93" spans="1:9" x14ac:dyDescent="0.2">
      <c r="A4" s="89">
        <v>1983</v>
      </c>
      <c r="B4" s="133">
        <v>7.1</v>
      </c>
      <c r="C4" s="133">
        <v>1390.9</v>
      </c>
      <c r="D4" s="133">
        <v>1095</v>
      </c>
      <c r="E4" s="133">
        <v>110.8</v>
      </c>
      <c r="F4" s="133">
        <v>55.1</v>
      </c>
      <c r="G4" s="133">
        <v>55.5</v>
      </c>
      <c r="H4" s="133">
        <v>132.5</v>
      </c>
      <c r="I4" s="133">
        <f si="0" t="shared"/>
        <v>2846.9</v>
      </c>
    </row>
    <row customFormat="1" customHeight="1" ht="11.65" r="5" s="93" spans="1:9" x14ac:dyDescent="0.2">
      <c r="A5" s="89">
        <v>1984</v>
      </c>
      <c r="B5" s="133">
        <v>5</v>
      </c>
      <c r="C5" s="133">
        <v>1719.7</v>
      </c>
      <c r="D5" s="133">
        <v>1285.9000000000001</v>
      </c>
      <c r="E5" s="133">
        <v>121.7</v>
      </c>
      <c r="F5" s="133">
        <v>107.3</v>
      </c>
      <c r="G5" s="133">
        <v>65.3</v>
      </c>
      <c r="H5" s="133">
        <v>139.80000000000001</v>
      </c>
      <c r="I5" s="133">
        <f si="0" t="shared"/>
        <v>3444.7000000000007</v>
      </c>
    </row>
    <row customFormat="1" customHeight="1" ht="11.85" r="6" s="93" spans="1:9" x14ac:dyDescent="0.2">
      <c r="A6" s="89">
        <v>1985</v>
      </c>
      <c r="B6" s="133">
        <v>6.5</v>
      </c>
      <c r="C6" s="133">
        <v>1358.3</v>
      </c>
      <c r="D6" s="133">
        <v>749</v>
      </c>
      <c r="E6" s="133">
        <v>93.3</v>
      </c>
      <c r="F6" s="133">
        <v>83.7</v>
      </c>
      <c r="G6" s="133">
        <v>43.3</v>
      </c>
      <c r="H6" s="133">
        <v>135</v>
      </c>
      <c r="I6" s="133">
        <f si="0" t="shared"/>
        <v>2469.1000000000004</v>
      </c>
    </row>
    <row customFormat="1" customHeight="1" ht="11.85" r="7" s="93" spans="1:9" x14ac:dyDescent="0.2">
      <c r="A7" s="89">
        <v>1986</v>
      </c>
      <c r="B7" s="133">
        <v>7.5</v>
      </c>
      <c r="C7" s="133">
        <v>889.3</v>
      </c>
      <c r="D7" s="133">
        <v>822.5</v>
      </c>
      <c r="E7" s="133">
        <v>92.5</v>
      </c>
      <c r="F7" s="133">
        <v>75.599999999999994</v>
      </c>
      <c r="G7" s="133">
        <v>27.2</v>
      </c>
      <c r="H7" s="133">
        <v>133.4</v>
      </c>
      <c r="I7" s="133">
        <f si="0" t="shared"/>
        <v>2048</v>
      </c>
    </row>
    <row customFormat="1" customHeight="1" ht="11.85" r="8" s="93" spans="1:9" x14ac:dyDescent="0.2">
      <c r="A8" s="89">
        <v>1987</v>
      </c>
      <c r="B8" s="133">
        <v>2.2999999999999998</v>
      </c>
      <c r="C8" s="133">
        <v>845.9</v>
      </c>
      <c r="D8" s="133">
        <v>1039.8</v>
      </c>
      <c r="E8" s="133">
        <v>103.7</v>
      </c>
      <c r="F8" s="133">
        <v>81.5</v>
      </c>
      <c r="G8" s="133">
        <v>22.8</v>
      </c>
      <c r="H8" s="133">
        <v>168</v>
      </c>
      <c r="I8" s="133">
        <f si="0" t="shared"/>
        <v>2264</v>
      </c>
    </row>
    <row customFormat="1" customHeight="1" ht="11.85" r="9" s="93" spans="1:9" x14ac:dyDescent="0.2">
      <c r="A9" s="89">
        <v>1988</v>
      </c>
      <c r="B9" s="133">
        <v>2.7</v>
      </c>
      <c r="C9" s="133">
        <v>1071.9000000000001</v>
      </c>
      <c r="D9" s="133">
        <v>1236.5</v>
      </c>
      <c r="E9" s="133">
        <v>185</v>
      </c>
      <c r="F9" s="133">
        <v>107.7</v>
      </c>
      <c r="G9" s="133">
        <v>34.200000000000003</v>
      </c>
      <c r="H9" s="133">
        <v>210.4</v>
      </c>
      <c r="I9" s="133">
        <f si="0" t="shared"/>
        <v>2848.4</v>
      </c>
    </row>
    <row customFormat="1" customHeight="1" ht="11.85" r="10" s="93" spans="1:9" x14ac:dyDescent="0.2">
      <c r="A10" s="89">
        <v>1989</v>
      </c>
      <c r="B10" s="133">
        <v>3.9</v>
      </c>
      <c r="C10" s="133">
        <v>1407.6</v>
      </c>
      <c r="D10" s="133">
        <v>943.9</v>
      </c>
      <c r="E10" s="133">
        <v>236.1</v>
      </c>
      <c r="F10" s="133">
        <v>94.7</v>
      </c>
      <c r="G10" s="133">
        <v>30.3</v>
      </c>
      <c r="H10" s="133">
        <v>274.5</v>
      </c>
      <c r="I10" s="133">
        <f si="0" t="shared"/>
        <v>2991</v>
      </c>
    </row>
    <row customFormat="1" customHeight="1" ht="12.6" r="11" s="93" spans="1:9" x14ac:dyDescent="0.2">
      <c r="A11" s="90">
        <v>1990</v>
      </c>
      <c r="B11" s="133">
        <v>12</v>
      </c>
      <c r="C11" s="133">
        <v>1548.7</v>
      </c>
      <c r="D11" s="133">
        <v>893.5</v>
      </c>
      <c r="E11" s="133">
        <v>272.7</v>
      </c>
      <c r="F11" s="133">
        <v>104.8</v>
      </c>
      <c r="G11" s="133">
        <v>33.799999999999997</v>
      </c>
      <c r="H11" s="133">
        <v>125.5</v>
      </c>
      <c r="I11" s="133">
        <f si="0" t="shared"/>
        <v>2991</v>
      </c>
    </row>
    <row customFormat="1" customHeight="1" ht="12.6" r="12" s="93" spans="1:9" x14ac:dyDescent="0.2">
      <c r="A12" s="90">
        <v>1991</v>
      </c>
      <c r="B12" s="133">
        <v>10.6</v>
      </c>
      <c r="C12" s="133">
        <v>1210.0999999999999</v>
      </c>
      <c r="D12" s="133">
        <v>799.9</v>
      </c>
      <c r="E12" s="133">
        <v>304.5</v>
      </c>
      <c r="F12" s="133">
        <v>87.2</v>
      </c>
      <c r="G12" s="133">
        <v>32.9</v>
      </c>
      <c r="H12" s="133">
        <v>149.19999999999999</v>
      </c>
      <c r="I12" s="133">
        <f si="0" t="shared"/>
        <v>2594.3999999999996</v>
      </c>
    </row>
    <row customFormat="1" customHeight="1" ht="12.6" r="13" s="93" spans="1:9" x14ac:dyDescent="0.2">
      <c r="A13" s="90">
        <v>1992</v>
      </c>
      <c r="B13" s="133">
        <v>11.4</v>
      </c>
      <c r="C13" s="133">
        <v>1135.8</v>
      </c>
      <c r="D13" s="133">
        <v>1061.7</v>
      </c>
      <c r="E13" s="133">
        <v>348.1</v>
      </c>
      <c r="F13" s="133">
        <v>73.5</v>
      </c>
      <c r="G13" s="133">
        <v>36.4</v>
      </c>
      <c r="H13" s="133">
        <v>174.6</v>
      </c>
      <c r="I13" s="133">
        <f si="0" t="shared"/>
        <v>2841.5</v>
      </c>
    </row>
    <row customFormat="1" customHeight="1" ht="12.6" r="14" s="93" spans="1:9" x14ac:dyDescent="0.2">
      <c r="A14" s="90">
        <v>1993</v>
      </c>
      <c r="B14" s="134">
        <v>12.1</v>
      </c>
      <c r="C14" s="134">
        <v>1143.3</v>
      </c>
      <c r="D14" s="134">
        <v>1003.5</v>
      </c>
      <c r="E14" s="134">
        <v>355.3</v>
      </c>
      <c r="F14" s="134">
        <v>69.7</v>
      </c>
      <c r="G14" s="134">
        <v>36.4</v>
      </c>
      <c r="H14" s="134">
        <v>205</v>
      </c>
      <c r="I14" s="133">
        <f si="0" t="shared"/>
        <v>2825.2999999999997</v>
      </c>
    </row>
    <row customFormat="1" customHeight="1" ht="12.6" r="15" s="93" spans="1:9" x14ac:dyDescent="0.2">
      <c r="A15" s="90">
        <v>1994</v>
      </c>
      <c r="B15" s="134">
        <v>10.4</v>
      </c>
      <c r="C15" s="134">
        <v>730.4</v>
      </c>
      <c r="D15" s="134">
        <v>776.5</v>
      </c>
      <c r="E15" s="134">
        <v>384.6</v>
      </c>
      <c r="F15" s="134">
        <v>78.599999999999994</v>
      </c>
      <c r="G15" s="134">
        <v>36</v>
      </c>
      <c r="H15" s="134">
        <v>192.9</v>
      </c>
      <c r="I15" s="133">
        <f si="0" t="shared"/>
        <v>2209.4</v>
      </c>
    </row>
    <row customFormat="1" customHeight="1" ht="12.6" r="16" s="93" spans="1:9" x14ac:dyDescent="0.2">
      <c r="A16" s="90">
        <v>1995</v>
      </c>
      <c r="B16" s="134">
        <v>14</v>
      </c>
      <c r="C16" s="134">
        <v>1543.5</v>
      </c>
      <c r="D16" s="134">
        <v>1266.9000000000001</v>
      </c>
      <c r="E16" s="134">
        <v>533</v>
      </c>
      <c r="F16" s="134">
        <v>97.9</v>
      </c>
      <c r="G16" s="134">
        <v>59.2</v>
      </c>
      <c r="H16" s="134">
        <v>237.1</v>
      </c>
      <c r="I16" s="133">
        <f si="0" t="shared"/>
        <v>3751.6</v>
      </c>
    </row>
    <row customFormat="1" customHeight="1" ht="12.6" r="17" s="93" spans="1:9" x14ac:dyDescent="0.2">
      <c r="A17" s="90">
        <v>1996</v>
      </c>
      <c r="B17" s="134">
        <v>32.5</v>
      </c>
      <c r="C17" s="134">
        <v>1924.1</v>
      </c>
      <c r="D17" s="134">
        <v>1483.1</v>
      </c>
      <c r="E17" s="134">
        <v>587.29999999999995</v>
      </c>
      <c r="F17" s="134">
        <v>90.6</v>
      </c>
      <c r="G17" s="134">
        <v>45.7</v>
      </c>
      <c r="H17" s="134">
        <v>244.8</v>
      </c>
      <c r="I17" s="133">
        <f si="0" t="shared"/>
        <v>4408.1000000000004</v>
      </c>
    </row>
    <row customFormat="1" customHeight="1" ht="12.6" r="18" s="93" spans="1:9" x14ac:dyDescent="0.2">
      <c r="A18" s="90">
        <v>1997</v>
      </c>
      <c r="B18" s="134">
        <v>12.7</v>
      </c>
      <c r="C18" s="134">
        <v>1423.1</v>
      </c>
      <c r="D18" s="134">
        <v>1616.5</v>
      </c>
      <c r="E18" s="134">
        <v>499.1</v>
      </c>
      <c r="F18" s="134">
        <v>68.599999999999994</v>
      </c>
      <c r="G18" s="134">
        <v>30.9</v>
      </c>
      <c r="H18" s="134">
        <v>258.8</v>
      </c>
      <c r="I18" s="133">
        <f si="0" t="shared"/>
        <v>3909.7000000000003</v>
      </c>
    </row>
    <row customFormat="1" customHeight="1" ht="12.6" r="19" s="93" spans="1:9" x14ac:dyDescent="0.2">
      <c r="A19" s="90">
        <v>1998</v>
      </c>
      <c r="B19" s="134">
        <v>12.2</v>
      </c>
      <c r="C19" s="134">
        <v>1011.4</v>
      </c>
      <c r="D19" s="134">
        <v>1604.9</v>
      </c>
      <c r="E19" s="134">
        <v>483.9</v>
      </c>
      <c r="F19" s="134">
        <v>51.6</v>
      </c>
      <c r="G19" s="134">
        <v>29.2</v>
      </c>
      <c r="H19" s="134">
        <v>236.3</v>
      </c>
      <c r="I19" s="133">
        <f si="0" t="shared"/>
        <v>3429.5</v>
      </c>
    </row>
    <row customFormat="1" customHeight="1" ht="12.6" r="20" s="93" spans="1:9" x14ac:dyDescent="0.2">
      <c r="A20" s="90">
        <v>1999</v>
      </c>
      <c r="B20" s="134">
        <v>13.1</v>
      </c>
      <c r="C20" s="134">
        <v>1145.5999999999999</v>
      </c>
      <c r="D20" s="134">
        <v>1181.5999999999999</v>
      </c>
      <c r="E20" s="134">
        <v>459.3</v>
      </c>
      <c r="F20" s="134">
        <v>40.1</v>
      </c>
      <c r="G20" s="134">
        <v>26.3</v>
      </c>
      <c r="H20" s="134">
        <v>139</v>
      </c>
      <c r="I20" s="133">
        <f si="0" t="shared"/>
        <v>3005</v>
      </c>
    </row>
    <row customFormat="1" customHeight="1" ht="12.6" r="21" s="93" spans="1:9" x14ac:dyDescent="0.2">
      <c r="A21" s="90">
        <v>2000</v>
      </c>
      <c r="B21" s="134">
        <v>13.1</v>
      </c>
      <c r="C21" s="134">
        <v>1086</v>
      </c>
      <c r="D21" s="134">
        <v>1198.4000000000001</v>
      </c>
      <c r="E21" s="134">
        <v>567.79999999999995</v>
      </c>
      <c r="F21" s="134">
        <v>46.1</v>
      </c>
      <c r="G21" s="134">
        <v>25.6</v>
      </c>
      <c r="H21" s="134">
        <v>186.6</v>
      </c>
      <c r="I21" s="133">
        <f si="0" t="shared"/>
        <v>3123.6</v>
      </c>
    </row>
    <row customFormat="1" customHeight="1" ht="12.6" r="22" s="93" spans="1:9" x14ac:dyDescent="0.2">
      <c r="A22" s="90">
        <v>2001</v>
      </c>
      <c r="B22" s="134">
        <v>1131.9000000000001</v>
      </c>
      <c r="C22" s="134">
        <v>999</v>
      </c>
      <c r="D22" s="134">
        <v>541.70000000000005</v>
      </c>
      <c r="E22" s="134">
        <v>120.6</v>
      </c>
      <c r="F22" s="134">
        <v>32.4</v>
      </c>
      <c r="G22" s="134">
        <v>29.4</v>
      </c>
      <c r="H22" s="134">
        <v>125.2</v>
      </c>
      <c r="I22" s="133">
        <f si="0" t="shared"/>
        <v>2980.2000000000003</v>
      </c>
    </row>
    <row customFormat="1" customHeight="1" ht="12.6" r="23" s="93" spans="1:9" x14ac:dyDescent="0.2">
      <c r="A23" s="90">
        <v>2004</v>
      </c>
      <c r="B23" s="134">
        <v>1503.2</v>
      </c>
      <c r="C23" s="134">
        <v>1067.9000000000001</v>
      </c>
      <c r="D23" s="134">
        <v>703.8</v>
      </c>
      <c r="E23" s="134">
        <v>33.1</v>
      </c>
      <c r="F23" s="134">
        <v>296.60000000000002</v>
      </c>
      <c r="G23" s="134">
        <v>343</v>
      </c>
      <c r="H23" s="134">
        <v>174.5</v>
      </c>
      <c r="I23" s="133">
        <f si="0" t="shared"/>
        <v>4122.1000000000004</v>
      </c>
    </row>
    <row customFormat="1" customHeight="1" ht="12.6" r="24" s="93" spans="1:9" x14ac:dyDescent="0.2">
      <c r="A24" s="90">
        <v>2005</v>
      </c>
      <c r="B24" s="134">
        <v>1514.2</v>
      </c>
      <c r="C24" s="134">
        <v>920</v>
      </c>
      <c r="D24" s="134">
        <v>907.3</v>
      </c>
      <c r="E24" s="134">
        <v>37.299999999999997</v>
      </c>
      <c r="F24" s="134">
        <v>343.4</v>
      </c>
      <c r="G24" s="134">
        <v>364.5</v>
      </c>
      <c r="H24" s="134">
        <v>184.2</v>
      </c>
      <c r="I24" s="133">
        <f si="0" t="shared"/>
        <v>4270.9000000000005</v>
      </c>
    </row>
    <row customFormat="1" customHeight="1" ht="12.6" r="25" s="93" spans="1:9" x14ac:dyDescent="0.2">
      <c r="A25" s="90">
        <v>2006</v>
      </c>
      <c r="B25" s="134">
        <v>1671.7</v>
      </c>
      <c r="C25" s="134">
        <v>1345.8</v>
      </c>
      <c r="D25" s="134">
        <v>1031.5999999999999</v>
      </c>
      <c r="E25" s="134">
        <v>41.8</v>
      </c>
      <c r="F25" s="134">
        <v>404.1</v>
      </c>
      <c r="G25" s="134">
        <v>417.2</v>
      </c>
      <c r="H25" s="134">
        <v>171.7</v>
      </c>
      <c r="I25" s="133">
        <f si="0" t="shared"/>
        <v>5083.8999999999996</v>
      </c>
    </row>
    <row customFormat="1" customHeight="1" ht="12.6" r="26" s="93" spans="1:9" x14ac:dyDescent="0.2">
      <c r="A26" s="90">
        <v>2007</v>
      </c>
      <c r="B26" s="134">
        <v>2385.3000000000002</v>
      </c>
      <c r="C26" s="134">
        <v>1763.5</v>
      </c>
      <c r="D26" s="134">
        <v>1161.9000000000001</v>
      </c>
      <c r="E26" s="134">
        <v>68.3</v>
      </c>
      <c r="F26" s="134">
        <v>477.5</v>
      </c>
      <c r="G26" s="134">
        <v>475</v>
      </c>
      <c r="H26" s="134">
        <v>265.60000000000002</v>
      </c>
      <c r="I26" s="133">
        <f si="0" t="shared"/>
        <v>6597.1000000000013</v>
      </c>
    </row>
    <row customFormat="1" customHeight="1" ht="12.6" r="27" s="93" spans="1:9" x14ac:dyDescent="0.2">
      <c r="A27" s="90">
        <v>2008</v>
      </c>
      <c r="B27" s="134">
        <v>3536.2</v>
      </c>
      <c r="C27" s="134">
        <v>2469</v>
      </c>
      <c r="D27" s="134">
        <v>1734.1</v>
      </c>
      <c r="E27" s="134">
        <v>85.6</v>
      </c>
      <c r="F27" s="134">
        <v>645.9</v>
      </c>
      <c r="G27" s="134">
        <v>562.6</v>
      </c>
      <c r="H27" s="134">
        <v>345.3</v>
      </c>
      <c r="I27" s="133">
        <f si="0" t="shared"/>
        <v>9378.6999999999989</v>
      </c>
    </row>
    <row customFormat="1" customHeight="1" ht="12" r="28" s="93" spans="1:9" x14ac:dyDescent="0.2">
      <c r="A28" s="90">
        <v>2009</v>
      </c>
      <c r="B28" s="134">
        <v>3470.1</v>
      </c>
      <c r="C28" s="134">
        <v>1631.3</v>
      </c>
      <c r="D28" s="134">
        <v>1548.2</v>
      </c>
      <c r="E28" s="134">
        <v>52.8</v>
      </c>
      <c r="F28" s="134">
        <v>666.6</v>
      </c>
      <c r="G28" s="134">
        <v>541.29999999999995</v>
      </c>
      <c r="H28" s="134">
        <v>294.5</v>
      </c>
      <c r="I28" s="133">
        <f si="0" t="shared"/>
        <v>8204.7999999999993</v>
      </c>
    </row>
    <row customFormat="1" customHeight="1" ht="12" r="29" s="93" spans="1:9" x14ac:dyDescent="0.2">
      <c r="A29" s="90">
        <v>2010</v>
      </c>
      <c r="B29" s="134">
        <v>3902</v>
      </c>
      <c r="C29" s="134">
        <v>1732</v>
      </c>
      <c r="D29" s="134">
        <v>1789.5</v>
      </c>
      <c r="E29" s="134">
        <v>84.2</v>
      </c>
      <c r="F29" s="134">
        <v>792.7</v>
      </c>
      <c r="G29" s="134">
        <v>580.29999999999995</v>
      </c>
      <c r="H29" s="134">
        <v>340.4</v>
      </c>
      <c r="I29" s="133">
        <f si="0" t="shared"/>
        <v>9221.0999999999985</v>
      </c>
    </row>
    <row customFormat="1" customHeight="1" ht="12" r="30" s="93" spans="1:9" x14ac:dyDescent="0.2">
      <c r="A30" s="90">
        <v>2011</v>
      </c>
      <c r="B30" s="134">
        <v>3547.1</v>
      </c>
      <c r="C30" s="134">
        <v>2475.1</v>
      </c>
      <c r="D30" s="134">
        <v>2324.4</v>
      </c>
      <c r="E30" s="134">
        <v>107.5</v>
      </c>
      <c r="F30" s="134">
        <v>918.1</v>
      </c>
      <c r="G30" s="134">
        <v>701.6</v>
      </c>
      <c r="H30" s="134">
        <v>432.9</v>
      </c>
      <c r="I30" s="133">
        <f si="0" t="shared"/>
        <v>10506.7</v>
      </c>
    </row>
    <row customFormat="1" customHeight="1" ht="12" r="31" s="93" spans="1:9" x14ac:dyDescent="0.2">
      <c r="A31" s="90">
        <v>2012</v>
      </c>
      <c r="B31" s="134">
        <v>4833.3999999999996</v>
      </c>
      <c r="C31" s="134">
        <v>1710</v>
      </c>
      <c r="D31" s="134">
        <v>2457</v>
      </c>
      <c r="E31" s="134">
        <v>117.6</v>
      </c>
      <c r="F31" s="134">
        <v>1037.7</v>
      </c>
      <c r="G31" s="134">
        <v>775.1</v>
      </c>
      <c r="H31" s="134">
        <v>409.8</v>
      </c>
      <c r="I31" s="133">
        <f si="0" t="shared"/>
        <v>11340.6</v>
      </c>
    </row>
    <row customFormat="1" customHeight="1" ht="12" r="32" s="93" spans="1:9" x14ac:dyDescent="0.2">
      <c r="A32" s="90">
        <v>2013</v>
      </c>
      <c r="B32" s="134">
        <v>3690.4</v>
      </c>
      <c r="C32" s="134">
        <v>1116.5</v>
      </c>
      <c r="D32" s="134">
        <v>3137.7</v>
      </c>
      <c r="E32" s="134">
        <v>156.9</v>
      </c>
      <c r="F32" s="134">
        <v>1390.3</v>
      </c>
      <c r="G32" s="134">
        <v>620.9</v>
      </c>
      <c r="H32" s="134">
        <v>309</v>
      </c>
      <c r="I32" s="133">
        <f ref="I32:I33" si="1" t="shared">IF(B32&gt;0,SUM(B32:H32),"")</f>
        <v>10421.699999999999</v>
      </c>
    </row>
    <row customFormat="1" customHeight="1" ht="12" r="33" s="93" spans="1:11" x14ac:dyDescent="0.2">
      <c r="A33" s="90">
        <v>2014</v>
      </c>
      <c r="B33" s="134">
        <v>3799</v>
      </c>
      <c r="C33" s="134">
        <v>1662.1</v>
      </c>
      <c r="D33" s="134">
        <v>3157.2</v>
      </c>
      <c r="E33" s="134">
        <v>163.9</v>
      </c>
      <c r="F33" s="134">
        <v>1354.3</v>
      </c>
      <c r="G33" s="134">
        <v>394.5</v>
      </c>
      <c r="H33" s="134">
        <v>778</v>
      </c>
      <c r="I33" s="133">
        <f si="1" t="shared"/>
        <v>11308.999999999998</v>
      </c>
    </row>
    <row customFormat="1" customHeight="1" ht="12" r="34" s="93" spans="1:11" x14ac:dyDescent="0.2">
      <c r="A34" s="90">
        <v>2015</v>
      </c>
      <c r="B34" s="134">
        <v>2516</v>
      </c>
      <c r="C34" s="134">
        <v>1398.1</v>
      </c>
      <c r="D34" s="134">
        <v>2858.9</v>
      </c>
      <c r="E34" s="134">
        <v>122.4</v>
      </c>
      <c r="F34" s="134">
        <v>1505.5</v>
      </c>
      <c r="G34" s="134">
        <v>427.6</v>
      </c>
      <c r="H34" s="134">
        <v>1142.7</v>
      </c>
      <c r="I34" s="133">
        <f si="0" t="shared"/>
        <v>9971.2000000000007</v>
      </c>
      <c r="K34" s="144" t="s">
        <v>8</v>
      </c>
    </row>
    <row r="35" spans="1:11" x14ac:dyDescent="0.2">
      <c r="A35" s="90">
        <v>2016</v>
      </c>
      <c r="B35" s="134">
        <v>3113</v>
      </c>
      <c r="C35" s="134">
        <v>1747</v>
      </c>
      <c r="D35" s="134">
        <v>2515</v>
      </c>
      <c r="E35" s="134">
        <v>113.4</v>
      </c>
      <c r="F35" s="134">
        <v>1321</v>
      </c>
      <c r="G35" s="134">
        <v>469</v>
      </c>
      <c r="H35" s="134">
        <v>947</v>
      </c>
      <c r="I35" s="133">
        <f ref="I35" si="2" t="shared">IF(B35&gt;0,SUM(B35:H35),"")</f>
        <v>10225.4</v>
      </c>
      <c r="K35" s="94" t="s">
        <v>8</v>
      </c>
    </row>
    <row r="36" spans="1:11" x14ac:dyDescent="0.2">
      <c r="I36" s="133" t="s">
        <v>8</v>
      </c>
      <c r="K36" s="94" t="s">
        <v>85</v>
      </c>
    </row>
    <row r="37" spans="1:11" x14ac:dyDescent="0.2">
      <c r="I37" s="133" t="str">
        <f si="0" t="shared"/>
        <v/>
      </c>
      <c r="K37" s="94" t="s">
        <v>8</v>
      </c>
    </row>
    <row r="38" spans="1:11" x14ac:dyDescent="0.2">
      <c r="I38" s="133" t="str">
        <f si="0" t="shared"/>
        <v/>
      </c>
    </row>
    <row r="39" spans="1:11" x14ac:dyDescent="0.2">
      <c r="I39" s="133" t="str">
        <f si="0" t="shared"/>
        <v/>
      </c>
    </row>
    <row r="40" spans="1:11" x14ac:dyDescent="0.2">
      <c r="I40" s="133" t="str">
        <f si="0" t="shared"/>
        <v/>
      </c>
    </row>
    <row r="41" spans="1:11" x14ac:dyDescent="0.2">
      <c r="I41" s="133" t="str">
        <f si="0" t="shared"/>
        <v/>
      </c>
    </row>
    <row r="42" spans="1:11" x14ac:dyDescent="0.2">
      <c r="I42" s="133" t="str">
        <f si="0" t="shared"/>
        <v/>
      </c>
    </row>
    <row r="43" spans="1:11" x14ac:dyDescent="0.2">
      <c r="I43" s="133" t="str">
        <f si="0" t="shared"/>
        <v/>
      </c>
    </row>
    <row r="44" spans="1:11" x14ac:dyDescent="0.2">
      <c r="I44" s="133" t="str">
        <f si="0" t="shared"/>
        <v/>
      </c>
    </row>
    <row r="45" spans="1:11" x14ac:dyDescent="0.2">
      <c r="I45" s="133" t="str">
        <f si="0" t="shared"/>
        <v/>
      </c>
    </row>
    <row r="46" spans="1:11" x14ac:dyDescent="0.2">
      <c r="I46" s="133" t="str">
        <f si="0" t="shared"/>
        <v/>
      </c>
    </row>
    <row r="47" spans="1:11" x14ac:dyDescent="0.2">
      <c r="I47" s="133" t="str">
        <f si="0" t="shared"/>
        <v/>
      </c>
    </row>
    <row r="48" spans="1:11" x14ac:dyDescent="0.2">
      <c r="I48" s="133" t="str">
        <f si="0" t="shared"/>
        <v/>
      </c>
    </row>
    <row r="49" spans="9:9" x14ac:dyDescent="0.2">
      <c r="I49" s="133" t="str">
        <f si="0" t="shared"/>
        <v/>
      </c>
    </row>
    <row r="50" spans="9:9" x14ac:dyDescent="0.2">
      <c r="I50" s="133" t="str">
        <f si="0" t="shared"/>
        <v/>
      </c>
    </row>
    <row r="51" spans="9:9" x14ac:dyDescent="0.2">
      <c r="I51" s="133" t="str">
        <f si="0" t="shared"/>
        <v/>
      </c>
    </row>
    <row r="52" spans="9:9" x14ac:dyDescent="0.2">
      <c r="I52" s="133" t="str">
        <f si="0" t="shared"/>
        <v/>
      </c>
    </row>
    <row r="53" spans="9:9" x14ac:dyDescent="0.2">
      <c r="I53" s="133" t="str">
        <f si="0" t="shared"/>
        <v/>
      </c>
    </row>
    <row r="54" spans="9:9" x14ac:dyDescent="0.2">
      <c r="I54" s="133" t="str">
        <f si="0" t="shared"/>
        <v/>
      </c>
    </row>
    <row r="55" spans="9:9" x14ac:dyDescent="0.2">
      <c r="I55" s="133" t="str">
        <f si="0" t="shared"/>
        <v/>
      </c>
    </row>
    <row r="56" spans="9:9" x14ac:dyDescent="0.2">
      <c r="I56" s="133" t="str">
        <f si="0" t="shared"/>
        <v/>
      </c>
    </row>
    <row r="57" spans="9:9" x14ac:dyDescent="0.2">
      <c r="I57" s="133" t="str">
        <f si="0" t="shared"/>
        <v/>
      </c>
    </row>
    <row r="58" spans="9:9" x14ac:dyDescent="0.2">
      <c r="I58" s="133" t="str">
        <f si="0" t="shared"/>
        <v/>
      </c>
    </row>
    <row r="59" spans="9:9" x14ac:dyDescent="0.2">
      <c r="I59" s="133" t="str">
        <f si="0" t="shared"/>
        <v/>
      </c>
    </row>
    <row r="60" spans="9:9" x14ac:dyDescent="0.2">
      <c r="I60" s="133" t="str">
        <f si="0" t="shared"/>
        <v/>
      </c>
    </row>
    <row r="61" spans="9:9" x14ac:dyDescent="0.2">
      <c r="I61" s="133" t="str">
        <f si="0" t="shared"/>
        <v/>
      </c>
    </row>
    <row r="62" spans="9:9" x14ac:dyDescent="0.2">
      <c r="I62" s="133" t="str">
        <f si="0" t="shared"/>
        <v/>
      </c>
    </row>
    <row r="63" spans="9:9" x14ac:dyDescent="0.2">
      <c r="I63" s="133" t="str">
        <f si="0" t="shared"/>
        <v/>
      </c>
    </row>
    <row r="64" spans="9:9" x14ac:dyDescent="0.2">
      <c r="I64" s="133" t="str">
        <f si="0" t="shared"/>
        <v/>
      </c>
    </row>
    <row r="65" spans="9:9" x14ac:dyDescent="0.2">
      <c r="I65" s="133" t="str">
        <f si="0" t="shared"/>
        <v/>
      </c>
    </row>
    <row r="66" spans="9:9" x14ac:dyDescent="0.2">
      <c r="I66" s="133" t="str">
        <f ref="I66:I129" si="3" t="shared">IF(B66&gt;0,SUM(B66:H66),"")</f>
        <v/>
      </c>
    </row>
    <row r="67" spans="9:9" x14ac:dyDescent="0.2">
      <c r="I67" s="133" t="str">
        <f si="3" t="shared"/>
        <v/>
      </c>
    </row>
    <row r="68" spans="9:9" x14ac:dyDescent="0.2">
      <c r="I68" s="133" t="str">
        <f si="3" t="shared"/>
        <v/>
      </c>
    </row>
    <row r="69" spans="9:9" x14ac:dyDescent="0.2">
      <c r="I69" s="133" t="str">
        <f si="3" t="shared"/>
        <v/>
      </c>
    </row>
    <row r="70" spans="9:9" x14ac:dyDescent="0.2">
      <c r="I70" s="133" t="str">
        <f si="3" t="shared"/>
        <v/>
      </c>
    </row>
    <row r="71" spans="9:9" x14ac:dyDescent="0.2">
      <c r="I71" s="133" t="str">
        <f si="3" t="shared"/>
        <v/>
      </c>
    </row>
    <row r="72" spans="9:9" x14ac:dyDescent="0.2">
      <c r="I72" s="133" t="str">
        <f si="3" t="shared"/>
        <v/>
      </c>
    </row>
    <row r="73" spans="9:9" x14ac:dyDescent="0.2">
      <c r="I73" s="133" t="str">
        <f si="3" t="shared"/>
        <v/>
      </c>
    </row>
    <row r="74" spans="9:9" x14ac:dyDescent="0.2">
      <c r="I74" s="133" t="str">
        <f si="3" t="shared"/>
        <v/>
      </c>
    </row>
    <row r="75" spans="9:9" x14ac:dyDescent="0.2">
      <c r="I75" s="133" t="str">
        <f si="3" t="shared"/>
        <v/>
      </c>
    </row>
    <row r="76" spans="9:9" x14ac:dyDescent="0.2">
      <c r="I76" s="133" t="str">
        <f si="3" t="shared"/>
        <v/>
      </c>
    </row>
    <row r="77" spans="9:9" x14ac:dyDescent="0.2">
      <c r="I77" s="133" t="str">
        <f si="3" t="shared"/>
        <v/>
      </c>
    </row>
    <row r="78" spans="9:9" x14ac:dyDescent="0.2">
      <c r="I78" s="133" t="str">
        <f si="3" t="shared"/>
        <v/>
      </c>
    </row>
    <row r="79" spans="9:9" x14ac:dyDescent="0.2">
      <c r="I79" s="133" t="str">
        <f si="3" t="shared"/>
        <v/>
      </c>
    </row>
    <row r="80" spans="9:9" x14ac:dyDescent="0.2">
      <c r="I80" s="133" t="str">
        <f si="3" t="shared"/>
        <v/>
      </c>
    </row>
    <row r="81" spans="9:9" x14ac:dyDescent="0.2">
      <c r="I81" s="133" t="str">
        <f si="3" t="shared"/>
        <v/>
      </c>
    </row>
    <row r="82" spans="9:9" x14ac:dyDescent="0.2">
      <c r="I82" s="133" t="str">
        <f si="3" t="shared"/>
        <v/>
      </c>
    </row>
    <row r="83" spans="9:9" x14ac:dyDescent="0.2">
      <c r="I83" s="133" t="str">
        <f si="3" t="shared"/>
        <v/>
      </c>
    </row>
    <row r="84" spans="9:9" x14ac:dyDescent="0.2">
      <c r="I84" s="133" t="str">
        <f si="3" t="shared"/>
        <v/>
      </c>
    </row>
    <row r="85" spans="9:9" x14ac:dyDescent="0.2">
      <c r="I85" s="133" t="str">
        <f si="3" t="shared"/>
        <v/>
      </c>
    </row>
    <row r="86" spans="9:9" x14ac:dyDescent="0.2">
      <c r="I86" s="133" t="str">
        <f si="3" t="shared"/>
        <v/>
      </c>
    </row>
    <row r="87" spans="9:9" x14ac:dyDescent="0.2">
      <c r="I87" s="133" t="str">
        <f si="3" t="shared"/>
        <v/>
      </c>
    </row>
    <row r="88" spans="9:9" x14ac:dyDescent="0.2">
      <c r="I88" s="133" t="str">
        <f si="3" t="shared"/>
        <v/>
      </c>
    </row>
    <row r="89" spans="9:9" x14ac:dyDescent="0.2">
      <c r="I89" s="133" t="str">
        <f si="3" t="shared"/>
        <v/>
      </c>
    </row>
    <row r="90" spans="9:9" x14ac:dyDescent="0.2">
      <c r="I90" s="133" t="str">
        <f si="3" t="shared"/>
        <v/>
      </c>
    </row>
    <row r="91" spans="9:9" x14ac:dyDescent="0.2">
      <c r="I91" s="133" t="str">
        <f si="3" t="shared"/>
        <v/>
      </c>
    </row>
    <row r="92" spans="9:9" x14ac:dyDescent="0.2">
      <c r="I92" s="133" t="str">
        <f si="3" t="shared"/>
        <v/>
      </c>
    </row>
    <row r="93" spans="9:9" x14ac:dyDescent="0.2">
      <c r="I93" s="133" t="str">
        <f si="3" t="shared"/>
        <v/>
      </c>
    </row>
    <row r="94" spans="9:9" x14ac:dyDescent="0.2">
      <c r="I94" s="133" t="str">
        <f si="3" t="shared"/>
        <v/>
      </c>
    </row>
    <row r="95" spans="9:9" x14ac:dyDescent="0.2">
      <c r="I95" s="133" t="str">
        <f si="3" t="shared"/>
        <v/>
      </c>
    </row>
    <row r="96" spans="9:9" x14ac:dyDescent="0.2">
      <c r="I96" s="133" t="str">
        <f si="3" t="shared"/>
        <v/>
      </c>
    </row>
    <row r="97" spans="9:9" x14ac:dyDescent="0.2">
      <c r="I97" s="133" t="str">
        <f si="3" t="shared"/>
        <v/>
      </c>
    </row>
    <row r="98" spans="9:9" x14ac:dyDescent="0.2">
      <c r="I98" s="133" t="str">
        <f si="3" t="shared"/>
        <v/>
      </c>
    </row>
    <row r="99" spans="9:9" x14ac:dyDescent="0.2">
      <c r="I99" s="133" t="str">
        <f si="3" t="shared"/>
        <v/>
      </c>
    </row>
    <row r="100" spans="9:9" x14ac:dyDescent="0.2">
      <c r="I100" s="133" t="str">
        <f si="3" t="shared"/>
        <v/>
      </c>
    </row>
    <row r="101" spans="9:9" x14ac:dyDescent="0.2">
      <c r="I101" s="133" t="str">
        <f si="3" t="shared"/>
        <v/>
      </c>
    </row>
    <row r="102" spans="9:9" x14ac:dyDescent="0.2">
      <c r="I102" s="133" t="str">
        <f si="3" t="shared"/>
        <v/>
      </c>
    </row>
    <row r="103" spans="9:9" x14ac:dyDescent="0.2">
      <c r="I103" s="133" t="str">
        <f si="3" t="shared"/>
        <v/>
      </c>
    </row>
    <row r="104" spans="9:9" x14ac:dyDescent="0.2">
      <c r="I104" s="133" t="str">
        <f si="3" t="shared"/>
        <v/>
      </c>
    </row>
    <row r="105" spans="9:9" x14ac:dyDescent="0.2">
      <c r="I105" s="133" t="str">
        <f si="3" t="shared"/>
        <v/>
      </c>
    </row>
    <row r="106" spans="9:9" x14ac:dyDescent="0.2">
      <c r="I106" s="133" t="str">
        <f si="3" t="shared"/>
        <v/>
      </c>
    </row>
    <row r="107" spans="9:9" x14ac:dyDescent="0.2">
      <c r="I107" s="133" t="str">
        <f si="3" t="shared"/>
        <v/>
      </c>
    </row>
    <row r="108" spans="9:9" x14ac:dyDescent="0.2">
      <c r="I108" s="133" t="str">
        <f si="3" t="shared"/>
        <v/>
      </c>
    </row>
    <row r="109" spans="9:9" x14ac:dyDescent="0.2">
      <c r="I109" s="133" t="str">
        <f si="3" t="shared"/>
        <v/>
      </c>
    </row>
    <row r="110" spans="9:9" x14ac:dyDescent="0.2">
      <c r="I110" s="133" t="str">
        <f si="3" t="shared"/>
        <v/>
      </c>
    </row>
    <row r="111" spans="9:9" x14ac:dyDescent="0.2">
      <c r="I111" s="133" t="str">
        <f si="3" t="shared"/>
        <v/>
      </c>
    </row>
    <row r="112" spans="9:9" x14ac:dyDescent="0.2">
      <c r="I112" s="133" t="str">
        <f si="3" t="shared"/>
        <v/>
      </c>
    </row>
    <row r="113" spans="9:9" x14ac:dyDescent="0.2">
      <c r="I113" s="133" t="str">
        <f si="3" t="shared"/>
        <v/>
      </c>
    </row>
    <row r="114" spans="9:9" x14ac:dyDescent="0.2">
      <c r="I114" s="133" t="str">
        <f si="3" t="shared"/>
        <v/>
      </c>
    </row>
    <row r="115" spans="9:9" x14ac:dyDescent="0.2">
      <c r="I115" s="133" t="str">
        <f si="3" t="shared"/>
        <v/>
      </c>
    </row>
    <row r="116" spans="9:9" x14ac:dyDescent="0.2">
      <c r="I116" s="133" t="str">
        <f si="3" t="shared"/>
        <v/>
      </c>
    </row>
    <row r="117" spans="9:9" x14ac:dyDescent="0.2">
      <c r="I117" s="133" t="str">
        <f si="3" t="shared"/>
        <v/>
      </c>
    </row>
    <row r="118" spans="9:9" x14ac:dyDescent="0.2">
      <c r="I118" s="133" t="str">
        <f si="3" t="shared"/>
        <v/>
      </c>
    </row>
    <row r="119" spans="9:9" x14ac:dyDescent="0.2">
      <c r="I119" s="133" t="str">
        <f si="3" t="shared"/>
        <v/>
      </c>
    </row>
    <row r="120" spans="9:9" x14ac:dyDescent="0.2">
      <c r="I120" s="133" t="str">
        <f si="3" t="shared"/>
        <v/>
      </c>
    </row>
    <row r="121" spans="9:9" x14ac:dyDescent="0.2">
      <c r="I121" s="133" t="str">
        <f si="3" t="shared"/>
        <v/>
      </c>
    </row>
    <row r="122" spans="9:9" x14ac:dyDescent="0.2">
      <c r="I122" s="133" t="str">
        <f si="3" t="shared"/>
        <v/>
      </c>
    </row>
    <row r="123" spans="9:9" x14ac:dyDescent="0.2">
      <c r="I123" s="133" t="str">
        <f si="3" t="shared"/>
        <v/>
      </c>
    </row>
    <row r="124" spans="9:9" x14ac:dyDescent="0.2">
      <c r="I124" s="133" t="str">
        <f si="3" t="shared"/>
        <v/>
      </c>
    </row>
    <row r="125" spans="9:9" x14ac:dyDescent="0.2">
      <c r="I125" s="133" t="str">
        <f si="3" t="shared"/>
        <v/>
      </c>
    </row>
    <row r="126" spans="9:9" x14ac:dyDescent="0.2">
      <c r="I126" s="133" t="str">
        <f si="3" t="shared"/>
        <v/>
      </c>
    </row>
    <row r="127" spans="9:9" x14ac:dyDescent="0.2">
      <c r="I127" s="133" t="str">
        <f si="3" t="shared"/>
        <v/>
      </c>
    </row>
    <row r="128" spans="9:9" x14ac:dyDescent="0.2">
      <c r="I128" s="133" t="str">
        <f si="3" t="shared"/>
        <v/>
      </c>
    </row>
    <row r="129" spans="9:9" x14ac:dyDescent="0.2">
      <c r="I129" s="133" t="str">
        <f si="3" t="shared"/>
        <v/>
      </c>
    </row>
    <row r="130" spans="9:9" x14ac:dyDescent="0.2">
      <c r="I130" s="133" t="str">
        <f ref="I130:I193" si="4" t="shared">IF(B130&gt;0,SUM(B130:H130),"")</f>
        <v/>
      </c>
    </row>
    <row r="131" spans="9:9" x14ac:dyDescent="0.2">
      <c r="I131" s="133" t="str">
        <f si="4" t="shared"/>
        <v/>
      </c>
    </row>
    <row r="132" spans="9:9" x14ac:dyDescent="0.2">
      <c r="I132" s="133" t="str">
        <f si="4" t="shared"/>
        <v/>
      </c>
    </row>
    <row r="133" spans="9:9" x14ac:dyDescent="0.2">
      <c r="I133" s="133" t="str">
        <f si="4" t="shared"/>
        <v/>
      </c>
    </row>
    <row r="134" spans="9:9" x14ac:dyDescent="0.2">
      <c r="I134" s="133" t="str">
        <f si="4" t="shared"/>
        <v/>
      </c>
    </row>
    <row r="135" spans="9:9" x14ac:dyDescent="0.2">
      <c r="I135" s="133" t="str">
        <f si="4" t="shared"/>
        <v/>
      </c>
    </row>
    <row r="136" spans="9:9" x14ac:dyDescent="0.2">
      <c r="I136" s="133" t="str">
        <f si="4" t="shared"/>
        <v/>
      </c>
    </row>
    <row r="137" spans="9:9" x14ac:dyDescent="0.2">
      <c r="I137" s="133" t="str">
        <f si="4" t="shared"/>
        <v/>
      </c>
    </row>
    <row r="138" spans="9:9" x14ac:dyDescent="0.2">
      <c r="I138" s="133" t="str">
        <f si="4" t="shared"/>
        <v/>
      </c>
    </row>
    <row r="139" spans="9:9" x14ac:dyDescent="0.2">
      <c r="I139" s="133" t="str">
        <f si="4" t="shared"/>
        <v/>
      </c>
    </row>
    <row r="140" spans="9:9" x14ac:dyDescent="0.2">
      <c r="I140" s="133" t="str">
        <f si="4" t="shared"/>
        <v/>
      </c>
    </row>
    <row r="141" spans="9:9" x14ac:dyDescent="0.2">
      <c r="I141" s="133" t="str">
        <f si="4" t="shared"/>
        <v/>
      </c>
    </row>
    <row r="142" spans="9:9" x14ac:dyDescent="0.2">
      <c r="I142" s="133" t="str">
        <f si="4" t="shared"/>
        <v/>
      </c>
    </row>
    <row r="143" spans="9:9" x14ac:dyDescent="0.2">
      <c r="I143" s="133" t="str">
        <f si="4" t="shared"/>
        <v/>
      </c>
    </row>
    <row r="144" spans="9:9" x14ac:dyDescent="0.2">
      <c r="I144" s="133" t="str">
        <f si="4" t="shared"/>
        <v/>
      </c>
    </row>
    <row r="145" spans="9:9" x14ac:dyDescent="0.2">
      <c r="I145" s="133" t="str">
        <f si="4" t="shared"/>
        <v/>
      </c>
    </row>
    <row r="146" spans="9:9" x14ac:dyDescent="0.2">
      <c r="I146" s="133" t="str">
        <f si="4" t="shared"/>
        <v/>
      </c>
    </row>
    <row r="147" spans="9:9" x14ac:dyDescent="0.2">
      <c r="I147" s="133" t="str">
        <f si="4" t="shared"/>
        <v/>
      </c>
    </row>
    <row r="148" spans="9:9" x14ac:dyDescent="0.2">
      <c r="I148" s="133" t="str">
        <f si="4" t="shared"/>
        <v/>
      </c>
    </row>
    <row r="149" spans="9:9" x14ac:dyDescent="0.2">
      <c r="I149" s="133" t="str">
        <f si="4" t="shared"/>
        <v/>
      </c>
    </row>
    <row r="150" spans="9:9" x14ac:dyDescent="0.2">
      <c r="I150" s="133" t="str">
        <f si="4" t="shared"/>
        <v/>
      </c>
    </row>
    <row r="151" spans="9:9" x14ac:dyDescent="0.2">
      <c r="I151" s="133" t="str">
        <f si="4" t="shared"/>
        <v/>
      </c>
    </row>
    <row r="152" spans="9:9" x14ac:dyDescent="0.2">
      <c r="I152" s="133" t="str">
        <f si="4" t="shared"/>
        <v/>
      </c>
    </row>
    <row r="153" spans="9:9" x14ac:dyDescent="0.2">
      <c r="I153" s="133" t="str">
        <f si="4" t="shared"/>
        <v/>
      </c>
    </row>
    <row r="154" spans="9:9" x14ac:dyDescent="0.2">
      <c r="I154" s="133" t="str">
        <f si="4" t="shared"/>
        <v/>
      </c>
    </row>
    <row r="155" spans="9:9" x14ac:dyDescent="0.2">
      <c r="I155" s="133" t="str">
        <f si="4" t="shared"/>
        <v/>
      </c>
    </row>
    <row r="156" spans="9:9" x14ac:dyDescent="0.2">
      <c r="I156" s="133" t="str">
        <f si="4" t="shared"/>
        <v/>
      </c>
    </row>
    <row r="157" spans="9:9" x14ac:dyDescent="0.2">
      <c r="I157" s="133" t="str">
        <f si="4" t="shared"/>
        <v/>
      </c>
    </row>
    <row r="158" spans="9:9" x14ac:dyDescent="0.2">
      <c r="I158" s="133" t="str">
        <f si="4" t="shared"/>
        <v/>
      </c>
    </row>
    <row r="159" spans="9:9" x14ac:dyDescent="0.2">
      <c r="I159" s="133" t="str">
        <f si="4" t="shared"/>
        <v/>
      </c>
    </row>
    <row r="160" spans="9:9" x14ac:dyDescent="0.2">
      <c r="I160" s="133" t="str">
        <f si="4" t="shared"/>
        <v/>
      </c>
    </row>
    <row r="161" spans="9:9" x14ac:dyDescent="0.2">
      <c r="I161" s="133" t="str">
        <f si="4" t="shared"/>
        <v/>
      </c>
    </row>
    <row r="162" spans="9:9" x14ac:dyDescent="0.2">
      <c r="I162" s="133" t="str">
        <f si="4" t="shared"/>
        <v/>
      </c>
    </row>
    <row r="163" spans="9:9" x14ac:dyDescent="0.2">
      <c r="I163" s="133" t="str">
        <f si="4" t="shared"/>
        <v/>
      </c>
    </row>
    <row r="164" spans="9:9" x14ac:dyDescent="0.2">
      <c r="I164" s="133" t="str">
        <f si="4" t="shared"/>
        <v/>
      </c>
    </row>
    <row r="165" spans="9:9" x14ac:dyDescent="0.2">
      <c r="I165" s="133" t="str">
        <f si="4" t="shared"/>
        <v/>
      </c>
    </row>
    <row r="166" spans="9:9" x14ac:dyDescent="0.2">
      <c r="I166" s="133" t="str">
        <f si="4" t="shared"/>
        <v/>
      </c>
    </row>
    <row r="167" spans="9:9" x14ac:dyDescent="0.2">
      <c r="I167" s="133" t="str">
        <f si="4" t="shared"/>
        <v/>
      </c>
    </row>
    <row r="168" spans="9:9" x14ac:dyDescent="0.2">
      <c r="I168" s="133" t="str">
        <f si="4" t="shared"/>
        <v/>
      </c>
    </row>
    <row r="169" spans="9:9" x14ac:dyDescent="0.2">
      <c r="I169" s="133" t="str">
        <f si="4" t="shared"/>
        <v/>
      </c>
    </row>
    <row r="170" spans="9:9" x14ac:dyDescent="0.2">
      <c r="I170" s="133" t="str">
        <f si="4" t="shared"/>
        <v/>
      </c>
    </row>
    <row r="171" spans="9:9" x14ac:dyDescent="0.2">
      <c r="I171" s="133" t="str">
        <f si="4" t="shared"/>
        <v/>
      </c>
    </row>
    <row r="172" spans="9:9" x14ac:dyDescent="0.2">
      <c r="I172" s="133" t="str">
        <f si="4" t="shared"/>
        <v/>
      </c>
    </row>
    <row r="173" spans="9:9" x14ac:dyDescent="0.2">
      <c r="I173" s="133" t="str">
        <f si="4" t="shared"/>
        <v/>
      </c>
    </row>
    <row r="174" spans="9:9" x14ac:dyDescent="0.2">
      <c r="I174" s="133" t="str">
        <f si="4" t="shared"/>
        <v/>
      </c>
    </row>
    <row r="175" spans="9:9" x14ac:dyDescent="0.2">
      <c r="I175" s="133" t="str">
        <f si="4" t="shared"/>
        <v/>
      </c>
    </row>
    <row r="176" spans="9:9" x14ac:dyDescent="0.2">
      <c r="I176" s="133" t="str">
        <f si="4" t="shared"/>
        <v/>
      </c>
    </row>
    <row r="177" spans="9:9" x14ac:dyDescent="0.2">
      <c r="I177" s="133" t="str">
        <f si="4" t="shared"/>
        <v/>
      </c>
    </row>
    <row r="178" spans="9:9" x14ac:dyDescent="0.2">
      <c r="I178" s="133" t="str">
        <f si="4" t="shared"/>
        <v/>
      </c>
    </row>
    <row r="179" spans="9:9" x14ac:dyDescent="0.2">
      <c r="I179" s="133" t="str">
        <f si="4" t="shared"/>
        <v/>
      </c>
    </row>
    <row r="180" spans="9:9" x14ac:dyDescent="0.2">
      <c r="I180" s="133" t="str">
        <f si="4" t="shared"/>
        <v/>
      </c>
    </row>
    <row r="181" spans="9:9" x14ac:dyDescent="0.2">
      <c r="I181" s="133" t="str">
        <f si="4" t="shared"/>
        <v/>
      </c>
    </row>
    <row r="182" spans="9:9" x14ac:dyDescent="0.2">
      <c r="I182" s="133" t="str">
        <f si="4" t="shared"/>
        <v/>
      </c>
    </row>
    <row r="183" spans="9:9" x14ac:dyDescent="0.2">
      <c r="I183" s="133" t="str">
        <f si="4" t="shared"/>
        <v/>
      </c>
    </row>
    <row r="184" spans="9:9" x14ac:dyDescent="0.2">
      <c r="I184" s="133" t="str">
        <f si="4" t="shared"/>
        <v/>
      </c>
    </row>
    <row r="185" spans="9:9" x14ac:dyDescent="0.2">
      <c r="I185" s="133" t="str">
        <f si="4" t="shared"/>
        <v/>
      </c>
    </row>
    <row r="186" spans="9:9" x14ac:dyDescent="0.2">
      <c r="I186" s="133" t="str">
        <f si="4" t="shared"/>
        <v/>
      </c>
    </row>
    <row r="187" spans="9:9" x14ac:dyDescent="0.2">
      <c r="I187" s="133" t="str">
        <f si="4" t="shared"/>
        <v/>
      </c>
    </row>
    <row r="188" spans="9:9" x14ac:dyDescent="0.2">
      <c r="I188" s="133" t="str">
        <f si="4" t="shared"/>
        <v/>
      </c>
    </row>
    <row r="189" spans="9:9" x14ac:dyDescent="0.2">
      <c r="I189" s="133" t="str">
        <f si="4" t="shared"/>
        <v/>
      </c>
    </row>
    <row r="190" spans="9:9" x14ac:dyDescent="0.2">
      <c r="I190" s="133" t="str">
        <f si="4" t="shared"/>
        <v/>
      </c>
    </row>
    <row r="191" spans="9:9" x14ac:dyDescent="0.2">
      <c r="I191" s="133" t="str">
        <f si="4" t="shared"/>
        <v/>
      </c>
    </row>
    <row r="192" spans="9:9" x14ac:dyDescent="0.2">
      <c r="I192" s="133" t="str">
        <f si="4" t="shared"/>
        <v/>
      </c>
    </row>
    <row r="193" spans="9:9" x14ac:dyDescent="0.2">
      <c r="I193" s="133" t="str">
        <f si="4" t="shared"/>
        <v/>
      </c>
    </row>
    <row r="194" spans="9:9" x14ac:dyDescent="0.2">
      <c r="I194" s="133" t="str">
        <f ref="I194:I257" si="5" t="shared">IF(B194&gt;0,SUM(B194:H194),"")</f>
        <v/>
      </c>
    </row>
    <row r="195" spans="9:9" x14ac:dyDescent="0.2">
      <c r="I195" s="133" t="str">
        <f si="5" t="shared"/>
        <v/>
      </c>
    </row>
    <row r="196" spans="9:9" x14ac:dyDescent="0.2">
      <c r="I196" s="133" t="str">
        <f si="5" t="shared"/>
        <v/>
      </c>
    </row>
    <row r="197" spans="9:9" x14ac:dyDescent="0.2">
      <c r="I197" s="133" t="str">
        <f si="5" t="shared"/>
        <v/>
      </c>
    </row>
    <row r="198" spans="9:9" x14ac:dyDescent="0.2">
      <c r="I198" s="133" t="str">
        <f si="5" t="shared"/>
        <v/>
      </c>
    </row>
    <row r="199" spans="9:9" x14ac:dyDescent="0.2">
      <c r="I199" s="133" t="str">
        <f si="5" t="shared"/>
        <v/>
      </c>
    </row>
    <row r="200" spans="9:9" x14ac:dyDescent="0.2">
      <c r="I200" s="133" t="str">
        <f si="5" t="shared"/>
        <v/>
      </c>
    </row>
    <row r="201" spans="9:9" x14ac:dyDescent="0.2">
      <c r="I201" s="133" t="str">
        <f si="5" t="shared"/>
        <v/>
      </c>
    </row>
    <row r="202" spans="9:9" x14ac:dyDescent="0.2">
      <c r="I202" s="133" t="str">
        <f si="5" t="shared"/>
        <v/>
      </c>
    </row>
    <row r="203" spans="9:9" x14ac:dyDescent="0.2">
      <c r="I203" s="133" t="str">
        <f si="5" t="shared"/>
        <v/>
      </c>
    </row>
    <row r="204" spans="9:9" x14ac:dyDescent="0.2">
      <c r="I204" s="133" t="str">
        <f si="5" t="shared"/>
        <v/>
      </c>
    </row>
    <row r="205" spans="9:9" x14ac:dyDescent="0.2">
      <c r="I205" s="133" t="str">
        <f si="5" t="shared"/>
        <v/>
      </c>
    </row>
    <row r="206" spans="9:9" x14ac:dyDescent="0.2">
      <c r="I206" s="133" t="str">
        <f si="5" t="shared"/>
        <v/>
      </c>
    </row>
    <row r="207" spans="9:9" x14ac:dyDescent="0.2">
      <c r="I207" s="133" t="str">
        <f si="5" t="shared"/>
        <v/>
      </c>
    </row>
    <row r="208" spans="9:9" x14ac:dyDescent="0.2">
      <c r="I208" s="133" t="str">
        <f si="5" t="shared"/>
        <v/>
      </c>
    </row>
    <row r="209" spans="9:9" x14ac:dyDescent="0.2">
      <c r="I209" s="133" t="str">
        <f si="5" t="shared"/>
        <v/>
      </c>
    </row>
    <row r="210" spans="9:9" x14ac:dyDescent="0.2">
      <c r="I210" s="133" t="str">
        <f si="5" t="shared"/>
        <v/>
      </c>
    </row>
    <row r="211" spans="9:9" x14ac:dyDescent="0.2">
      <c r="I211" s="133" t="str">
        <f si="5" t="shared"/>
        <v/>
      </c>
    </row>
    <row r="212" spans="9:9" x14ac:dyDescent="0.2">
      <c r="I212" s="133" t="str">
        <f si="5" t="shared"/>
        <v/>
      </c>
    </row>
    <row r="213" spans="9:9" x14ac:dyDescent="0.2">
      <c r="I213" s="133" t="str">
        <f si="5" t="shared"/>
        <v/>
      </c>
    </row>
    <row r="214" spans="9:9" x14ac:dyDescent="0.2">
      <c r="I214" s="133" t="str">
        <f si="5" t="shared"/>
        <v/>
      </c>
    </row>
    <row r="215" spans="9:9" x14ac:dyDescent="0.2">
      <c r="I215" s="133" t="str">
        <f si="5" t="shared"/>
        <v/>
      </c>
    </row>
    <row r="216" spans="9:9" x14ac:dyDescent="0.2">
      <c r="I216" s="133" t="str">
        <f si="5" t="shared"/>
        <v/>
      </c>
    </row>
    <row r="217" spans="9:9" x14ac:dyDescent="0.2">
      <c r="I217" s="133" t="str">
        <f si="5" t="shared"/>
        <v/>
      </c>
    </row>
    <row r="218" spans="9:9" x14ac:dyDescent="0.2">
      <c r="I218" s="133" t="str">
        <f si="5" t="shared"/>
        <v/>
      </c>
    </row>
    <row r="219" spans="9:9" x14ac:dyDescent="0.2">
      <c r="I219" s="133" t="str">
        <f si="5" t="shared"/>
        <v/>
      </c>
    </row>
    <row r="220" spans="9:9" x14ac:dyDescent="0.2">
      <c r="I220" s="133" t="str">
        <f si="5" t="shared"/>
        <v/>
      </c>
    </row>
    <row r="221" spans="9:9" x14ac:dyDescent="0.2">
      <c r="I221" s="133" t="str">
        <f si="5" t="shared"/>
        <v/>
      </c>
    </row>
    <row r="222" spans="9:9" x14ac:dyDescent="0.2">
      <c r="I222" s="133" t="str">
        <f si="5" t="shared"/>
        <v/>
      </c>
    </row>
    <row r="223" spans="9:9" x14ac:dyDescent="0.2">
      <c r="I223" s="133" t="str">
        <f si="5" t="shared"/>
        <v/>
      </c>
    </row>
    <row r="224" spans="9:9" x14ac:dyDescent="0.2">
      <c r="I224" s="133" t="str">
        <f si="5" t="shared"/>
        <v/>
      </c>
    </row>
    <row r="225" spans="9:9" x14ac:dyDescent="0.2">
      <c r="I225" s="133" t="str">
        <f si="5" t="shared"/>
        <v/>
      </c>
    </row>
    <row r="226" spans="9:9" x14ac:dyDescent="0.2">
      <c r="I226" s="133" t="str">
        <f si="5" t="shared"/>
        <v/>
      </c>
    </row>
    <row r="227" spans="9:9" x14ac:dyDescent="0.2">
      <c r="I227" s="133" t="str">
        <f si="5" t="shared"/>
        <v/>
      </c>
    </row>
    <row r="228" spans="9:9" x14ac:dyDescent="0.2">
      <c r="I228" s="133" t="str">
        <f si="5" t="shared"/>
        <v/>
      </c>
    </row>
    <row r="229" spans="9:9" x14ac:dyDescent="0.2">
      <c r="I229" s="133" t="str">
        <f si="5" t="shared"/>
        <v/>
      </c>
    </row>
    <row r="230" spans="9:9" x14ac:dyDescent="0.2">
      <c r="I230" s="133" t="str">
        <f si="5" t="shared"/>
        <v/>
      </c>
    </row>
    <row r="231" spans="9:9" x14ac:dyDescent="0.2">
      <c r="I231" s="133" t="str">
        <f si="5" t="shared"/>
        <v/>
      </c>
    </row>
    <row r="232" spans="9:9" x14ac:dyDescent="0.2">
      <c r="I232" s="133" t="str">
        <f si="5" t="shared"/>
        <v/>
      </c>
    </row>
    <row r="233" spans="9:9" x14ac:dyDescent="0.2">
      <c r="I233" s="133" t="str">
        <f si="5" t="shared"/>
        <v/>
      </c>
    </row>
    <row r="234" spans="9:9" x14ac:dyDescent="0.2">
      <c r="I234" s="133" t="str">
        <f si="5" t="shared"/>
        <v/>
      </c>
    </row>
    <row r="235" spans="9:9" x14ac:dyDescent="0.2">
      <c r="I235" s="133" t="str">
        <f si="5" t="shared"/>
        <v/>
      </c>
    </row>
    <row r="236" spans="9:9" x14ac:dyDescent="0.2">
      <c r="I236" s="133" t="str">
        <f si="5" t="shared"/>
        <v/>
      </c>
    </row>
    <row r="237" spans="9:9" x14ac:dyDescent="0.2">
      <c r="I237" s="133" t="str">
        <f si="5" t="shared"/>
        <v/>
      </c>
    </row>
    <row r="238" spans="9:9" x14ac:dyDescent="0.2">
      <c r="I238" s="133" t="str">
        <f si="5" t="shared"/>
        <v/>
      </c>
    </row>
    <row r="239" spans="9:9" x14ac:dyDescent="0.2">
      <c r="I239" s="133" t="str">
        <f si="5" t="shared"/>
        <v/>
      </c>
    </row>
    <row r="240" spans="9:9" x14ac:dyDescent="0.2">
      <c r="I240" s="133" t="str">
        <f si="5" t="shared"/>
        <v/>
      </c>
    </row>
    <row r="241" spans="9:9" x14ac:dyDescent="0.2">
      <c r="I241" s="133" t="str">
        <f si="5" t="shared"/>
        <v/>
      </c>
    </row>
    <row r="242" spans="9:9" x14ac:dyDescent="0.2">
      <c r="I242" s="133" t="str">
        <f si="5" t="shared"/>
        <v/>
      </c>
    </row>
    <row r="243" spans="9:9" x14ac:dyDescent="0.2">
      <c r="I243" s="133" t="str">
        <f si="5" t="shared"/>
        <v/>
      </c>
    </row>
    <row r="244" spans="9:9" x14ac:dyDescent="0.2">
      <c r="I244" s="133" t="str">
        <f si="5" t="shared"/>
        <v/>
      </c>
    </row>
    <row r="245" spans="9:9" x14ac:dyDescent="0.2">
      <c r="I245" s="133" t="str">
        <f si="5" t="shared"/>
        <v/>
      </c>
    </row>
    <row r="246" spans="9:9" x14ac:dyDescent="0.2">
      <c r="I246" s="133" t="str">
        <f si="5" t="shared"/>
        <v/>
      </c>
    </row>
    <row r="247" spans="9:9" x14ac:dyDescent="0.2">
      <c r="I247" s="133" t="str">
        <f si="5" t="shared"/>
        <v/>
      </c>
    </row>
    <row r="248" spans="9:9" x14ac:dyDescent="0.2">
      <c r="I248" s="133" t="str">
        <f si="5" t="shared"/>
        <v/>
      </c>
    </row>
    <row r="249" spans="9:9" x14ac:dyDescent="0.2">
      <c r="I249" s="133" t="str">
        <f si="5" t="shared"/>
        <v/>
      </c>
    </row>
    <row r="250" spans="9:9" x14ac:dyDescent="0.2">
      <c r="I250" s="133" t="str">
        <f si="5" t="shared"/>
        <v/>
      </c>
    </row>
    <row r="251" spans="9:9" x14ac:dyDescent="0.2">
      <c r="I251" s="133" t="str">
        <f si="5" t="shared"/>
        <v/>
      </c>
    </row>
    <row r="252" spans="9:9" x14ac:dyDescent="0.2">
      <c r="I252" s="133" t="str">
        <f si="5" t="shared"/>
        <v/>
      </c>
    </row>
    <row r="253" spans="9:9" x14ac:dyDescent="0.2">
      <c r="I253" s="133" t="str">
        <f si="5" t="shared"/>
        <v/>
      </c>
    </row>
    <row r="254" spans="9:9" x14ac:dyDescent="0.2">
      <c r="I254" s="133" t="str">
        <f si="5" t="shared"/>
        <v/>
      </c>
    </row>
    <row r="255" spans="9:9" x14ac:dyDescent="0.2">
      <c r="I255" s="133" t="str">
        <f si="5" t="shared"/>
        <v/>
      </c>
    </row>
    <row r="256" spans="9:9" x14ac:dyDescent="0.2">
      <c r="I256" s="133" t="str">
        <f si="5" t="shared"/>
        <v/>
      </c>
    </row>
    <row r="257" spans="9:9" x14ac:dyDescent="0.2">
      <c r="I257" s="133" t="str">
        <f si="5" t="shared"/>
        <v/>
      </c>
    </row>
    <row r="258" spans="9:9" x14ac:dyDescent="0.2">
      <c r="I258" s="133" t="str">
        <f ref="I258:I321" si="6" t="shared">IF(B258&gt;0,SUM(B258:H258),"")</f>
        <v/>
      </c>
    </row>
    <row r="259" spans="9:9" x14ac:dyDescent="0.2">
      <c r="I259" s="133" t="str">
        <f si="6" t="shared"/>
        <v/>
      </c>
    </row>
    <row r="260" spans="9:9" x14ac:dyDescent="0.2">
      <c r="I260" s="133" t="str">
        <f si="6" t="shared"/>
        <v/>
      </c>
    </row>
    <row r="261" spans="9:9" x14ac:dyDescent="0.2">
      <c r="I261" s="133" t="str">
        <f si="6" t="shared"/>
        <v/>
      </c>
    </row>
    <row r="262" spans="9:9" x14ac:dyDescent="0.2">
      <c r="I262" s="133" t="str">
        <f si="6" t="shared"/>
        <v/>
      </c>
    </row>
    <row r="263" spans="9:9" x14ac:dyDescent="0.2">
      <c r="I263" s="133" t="str">
        <f si="6" t="shared"/>
        <v/>
      </c>
    </row>
    <row r="264" spans="9:9" x14ac:dyDescent="0.2">
      <c r="I264" s="133" t="str">
        <f si="6" t="shared"/>
        <v/>
      </c>
    </row>
    <row r="265" spans="9:9" x14ac:dyDescent="0.2">
      <c r="I265" s="133" t="str">
        <f si="6" t="shared"/>
        <v/>
      </c>
    </row>
    <row r="266" spans="9:9" x14ac:dyDescent="0.2">
      <c r="I266" s="133" t="str">
        <f si="6" t="shared"/>
        <v/>
      </c>
    </row>
    <row r="267" spans="9:9" x14ac:dyDescent="0.2">
      <c r="I267" s="133" t="str">
        <f si="6" t="shared"/>
        <v/>
      </c>
    </row>
    <row r="268" spans="9:9" x14ac:dyDescent="0.2">
      <c r="I268" s="133" t="str">
        <f si="6" t="shared"/>
        <v/>
      </c>
    </row>
    <row r="269" spans="9:9" x14ac:dyDescent="0.2">
      <c r="I269" s="133" t="str">
        <f si="6" t="shared"/>
        <v/>
      </c>
    </row>
    <row r="270" spans="9:9" x14ac:dyDescent="0.2">
      <c r="I270" s="133" t="str">
        <f si="6" t="shared"/>
        <v/>
      </c>
    </row>
    <row r="271" spans="9:9" x14ac:dyDescent="0.2">
      <c r="I271" s="133" t="str">
        <f si="6" t="shared"/>
        <v/>
      </c>
    </row>
    <row r="272" spans="9:9" x14ac:dyDescent="0.2">
      <c r="I272" s="133" t="str">
        <f si="6" t="shared"/>
        <v/>
      </c>
    </row>
    <row r="273" spans="9:9" x14ac:dyDescent="0.2">
      <c r="I273" s="133" t="str">
        <f si="6" t="shared"/>
        <v/>
      </c>
    </row>
    <row r="274" spans="9:9" x14ac:dyDescent="0.2">
      <c r="I274" s="133" t="str">
        <f si="6" t="shared"/>
        <v/>
      </c>
    </row>
    <row r="275" spans="9:9" x14ac:dyDescent="0.2">
      <c r="I275" s="133" t="str">
        <f si="6" t="shared"/>
        <v/>
      </c>
    </row>
    <row r="276" spans="9:9" x14ac:dyDescent="0.2">
      <c r="I276" s="133" t="str">
        <f si="6" t="shared"/>
        <v/>
      </c>
    </row>
    <row r="277" spans="9:9" x14ac:dyDescent="0.2">
      <c r="I277" s="133" t="str">
        <f si="6" t="shared"/>
        <v/>
      </c>
    </row>
    <row r="278" spans="9:9" x14ac:dyDescent="0.2">
      <c r="I278" s="133" t="str">
        <f si="6" t="shared"/>
        <v/>
      </c>
    </row>
    <row r="279" spans="9:9" x14ac:dyDescent="0.2">
      <c r="I279" s="133" t="str">
        <f si="6" t="shared"/>
        <v/>
      </c>
    </row>
    <row r="280" spans="9:9" x14ac:dyDescent="0.2">
      <c r="I280" s="133" t="str">
        <f si="6" t="shared"/>
        <v/>
      </c>
    </row>
    <row r="281" spans="9:9" x14ac:dyDescent="0.2">
      <c r="I281" s="133" t="str">
        <f si="6" t="shared"/>
        <v/>
      </c>
    </row>
    <row r="282" spans="9:9" x14ac:dyDescent="0.2">
      <c r="I282" s="133" t="str">
        <f si="6" t="shared"/>
        <v/>
      </c>
    </row>
    <row r="283" spans="9:9" x14ac:dyDescent="0.2">
      <c r="I283" s="133" t="str">
        <f si="6" t="shared"/>
        <v/>
      </c>
    </row>
    <row r="284" spans="9:9" x14ac:dyDescent="0.2">
      <c r="I284" s="133" t="str">
        <f si="6" t="shared"/>
        <v/>
      </c>
    </row>
    <row r="285" spans="9:9" x14ac:dyDescent="0.2">
      <c r="I285" s="133" t="str">
        <f si="6" t="shared"/>
        <v/>
      </c>
    </row>
    <row r="286" spans="9:9" x14ac:dyDescent="0.2">
      <c r="I286" s="133" t="str">
        <f si="6" t="shared"/>
        <v/>
      </c>
    </row>
    <row r="287" spans="9:9" x14ac:dyDescent="0.2">
      <c r="I287" s="133" t="str">
        <f si="6" t="shared"/>
        <v/>
      </c>
    </row>
    <row r="288" spans="9:9" x14ac:dyDescent="0.2">
      <c r="I288" s="133" t="str">
        <f si="6" t="shared"/>
        <v/>
      </c>
    </row>
    <row r="289" spans="9:9" x14ac:dyDescent="0.2">
      <c r="I289" s="133" t="str">
        <f si="6" t="shared"/>
        <v/>
      </c>
    </row>
    <row r="290" spans="9:9" x14ac:dyDescent="0.2">
      <c r="I290" s="133" t="str">
        <f si="6" t="shared"/>
        <v/>
      </c>
    </row>
    <row r="291" spans="9:9" x14ac:dyDescent="0.2">
      <c r="I291" s="133" t="str">
        <f si="6" t="shared"/>
        <v/>
      </c>
    </row>
    <row r="292" spans="9:9" x14ac:dyDescent="0.2">
      <c r="I292" s="133" t="str">
        <f si="6" t="shared"/>
        <v/>
      </c>
    </row>
    <row r="293" spans="9:9" x14ac:dyDescent="0.2">
      <c r="I293" s="133" t="str">
        <f si="6" t="shared"/>
        <v/>
      </c>
    </row>
    <row r="294" spans="9:9" x14ac:dyDescent="0.2">
      <c r="I294" s="133" t="str">
        <f si="6" t="shared"/>
        <v/>
      </c>
    </row>
    <row r="295" spans="9:9" x14ac:dyDescent="0.2">
      <c r="I295" s="133" t="str">
        <f si="6" t="shared"/>
        <v/>
      </c>
    </row>
    <row r="296" spans="9:9" x14ac:dyDescent="0.2">
      <c r="I296" s="133" t="str">
        <f si="6" t="shared"/>
        <v/>
      </c>
    </row>
    <row r="297" spans="9:9" x14ac:dyDescent="0.2">
      <c r="I297" s="133" t="str">
        <f si="6" t="shared"/>
        <v/>
      </c>
    </row>
    <row r="298" spans="9:9" x14ac:dyDescent="0.2">
      <c r="I298" s="133" t="str">
        <f si="6" t="shared"/>
        <v/>
      </c>
    </row>
    <row r="299" spans="9:9" x14ac:dyDescent="0.2">
      <c r="I299" s="133" t="str">
        <f si="6" t="shared"/>
        <v/>
      </c>
    </row>
    <row r="300" spans="9:9" x14ac:dyDescent="0.2">
      <c r="I300" s="133" t="str">
        <f si="6" t="shared"/>
        <v/>
      </c>
    </row>
    <row r="301" spans="9:9" x14ac:dyDescent="0.2">
      <c r="I301" s="133" t="str">
        <f si="6" t="shared"/>
        <v/>
      </c>
    </row>
    <row r="302" spans="9:9" x14ac:dyDescent="0.2">
      <c r="I302" s="133" t="str">
        <f si="6" t="shared"/>
        <v/>
      </c>
    </row>
    <row r="303" spans="9:9" x14ac:dyDescent="0.2">
      <c r="I303" s="133" t="str">
        <f si="6" t="shared"/>
        <v/>
      </c>
    </row>
    <row r="304" spans="9:9" x14ac:dyDescent="0.2">
      <c r="I304" s="133" t="str">
        <f si="6" t="shared"/>
        <v/>
      </c>
    </row>
    <row r="305" spans="9:9" x14ac:dyDescent="0.2">
      <c r="I305" s="133" t="str">
        <f si="6" t="shared"/>
        <v/>
      </c>
    </row>
    <row r="306" spans="9:9" x14ac:dyDescent="0.2">
      <c r="I306" s="133" t="str">
        <f si="6" t="shared"/>
        <v/>
      </c>
    </row>
    <row r="307" spans="9:9" x14ac:dyDescent="0.2">
      <c r="I307" s="133" t="str">
        <f si="6" t="shared"/>
        <v/>
      </c>
    </row>
    <row r="308" spans="9:9" x14ac:dyDescent="0.2">
      <c r="I308" s="133" t="str">
        <f si="6" t="shared"/>
        <v/>
      </c>
    </row>
    <row r="309" spans="9:9" x14ac:dyDescent="0.2">
      <c r="I309" s="133" t="str">
        <f si="6" t="shared"/>
        <v/>
      </c>
    </row>
    <row r="310" spans="9:9" x14ac:dyDescent="0.2">
      <c r="I310" s="133" t="str">
        <f si="6" t="shared"/>
        <v/>
      </c>
    </row>
    <row r="311" spans="9:9" x14ac:dyDescent="0.2">
      <c r="I311" s="133" t="str">
        <f si="6" t="shared"/>
        <v/>
      </c>
    </row>
    <row r="312" spans="9:9" x14ac:dyDescent="0.2">
      <c r="I312" s="133" t="str">
        <f si="6" t="shared"/>
        <v/>
      </c>
    </row>
    <row r="313" spans="9:9" x14ac:dyDescent="0.2">
      <c r="I313" s="133" t="str">
        <f si="6" t="shared"/>
        <v/>
      </c>
    </row>
    <row r="314" spans="9:9" x14ac:dyDescent="0.2">
      <c r="I314" s="133" t="str">
        <f si="6" t="shared"/>
        <v/>
      </c>
    </row>
    <row r="315" spans="9:9" x14ac:dyDescent="0.2">
      <c r="I315" s="133" t="str">
        <f si="6" t="shared"/>
        <v/>
      </c>
    </row>
    <row r="316" spans="9:9" x14ac:dyDescent="0.2">
      <c r="I316" s="133" t="str">
        <f si="6" t="shared"/>
        <v/>
      </c>
    </row>
    <row r="317" spans="9:9" x14ac:dyDescent="0.2">
      <c r="I317" s="133" t="str">
        <f si="6" t="shared"/>
        <v/>
      </c>
    </row>
    <row r="318" spans="9:9" x14ac:dyDescent="0.2">
      <c r="I318" s="133" t="str">
        <f si="6" t="shared"/>
        <v/>
      </c>
    </row>
    <row r="319" spans="9:9" x14ac:dyDescent="0.2">
      <c r="I319" s="133" t="str">
        <f si="6" t="shared"/>
        <v/>
      </c>
    </row>
    <row r="320" spans="9:9" x14ac:dyDescent="0.2">
      <c r="I320" s="133" t="str">
        <f si="6" t="shared"/>
        <v/>
      </c>
    </row>
    <row r="321" spans="9:9" x14ac:dyDescent="0.2">
      <c r="I321" s="133" t="str">
        <f si="6" t="shared"/>
        <v/>
      </c>
    </row>
    <row r="322" spans="9:9" x14ac:dyDescent="0.2">
      <c r="I322" s="133" t="str">
        <f ref="I322:I385" si="7" t="shared">IF(B322&gt;0,SUM(B322:H322),"")</f>
        <v/>
      </c>
    </row>
    <row r="323" spans="9:9" x14ac:dyDescent="0.2">
      <c r="I323" s="133" t="str">
        <f si="7" t="shared"/>
        <v/>
      </c>
    </row>
    <row r="324" spans="9:9" x14ac:dyDescent="0.2">
      <c r="I324" s="133" t="str">
        <f si="7" t="shared"/>
        <v/>
      </c>
    </row>
    <row r="325" spans="9:9" x14ac:dyDescent="0.2">
      <c r="I325" s="133" t="str">
        <f si="7" t="shared"/>
        <v/>
      </c>
    </row>
    <row r="326" spans="9:9" x14ac:dyDescent="0.2">
      <c r="I326" s="133" t="str">
        <f si="7" t="shared"/>
        <v/>
      </c>
    </row>
    <row r="327" spans="9:9" x14ac:dyDescent="0.2">
      <c r="I327" s="133" t="str">
        <f si="7" t="shared"/>
        <v/>
      </c>
    </row>
    <row r="328" spans="9:9" x14ac:dyDescent="0.2">
      <c r="I328" s="133" t="str">
        <f si="7" t="shared"/>
        <v/>
      </c>
    </row>
    <row r="329" spans="9:9" x14ac:dyDescent="0.2">
      <c r="I329" s="133" t="str">
        <f si="7" t="shared"/>
        <v/>
      </c>
    </row>
    <row r="330" spans="9:9" x14ac:dyDescent="0.2">
      <c r="I330" s="133" t="str">
        <f si="7" t="shared"/>
        <v/>
      </c>
    </row>
    <row r="331" spans="9:9" x14ac:dyDescent="0.2">
      <c r="I331" s="133" t="str">
        <f si="7" t="shared"/>
        <v/>
      </c>
    </row>
    <row r="332" spans="9:9" x14ac:dyDescent="0.2">
      <c r="I332" s="133" t="str">
        <f si="7" t="shared"/>
        <v/>
      </c>
    </row>
    <row r="333" spans="9:9" x14ac:dyDescent="0.2">
      <c r="I333" s="133" t="str">
        <f si="7" t="shared"/>
        <v/>
      </c>
    </row>
    <row r="334" spans="9:9" x14ac:dyDescent="0.2">
      <c r="I334" s="133" t="str">
        <f si="7" t="shared"/>
        <v/>
      </c>
    </row>
    <row r="335" spans="9:9" x14ac:dyDescent="0.2">
      <c r="I335" s="133" t="str">
        <f si="7" t="shared"/>
        <v/>
      </c>
    </row>
    <row r="336" spans="9:9" x14ac:dyDescent="0.2">
      <c r="I336" s="133" t="str">
        <f si="7" t="shared"/>
        <v/>
      </c>
    </row>
    <row r="337" spans="9:9" x14ac:dyDescent="0.2">
      <c r="I337" s="133" t="str">
        <f si="7" t="shared"/>
        <v/>
      </c>
    </row>
    <row r="338" spans="9:9" x14ac:dyDescent="0.2">
      <c r="I338" s="133" t="str">
        <f si="7" t="shared"/>
        <v/>
      </c>
    </row>
    <row r="339" spans="9:9" x14ac:dyDescent="0.2">
      <c r="I339" s="133" t="str">
        <f si="7" t="shared"/>
        <v/>
      </c>
    </row>
    <row r="340" spans="9:9" x14ac:dyDescent="0.2">
      <c r="I340" s="133" t="str">
        <f si="7" t="shared"/>
        <v/>
      </c>
    </row>
    <row r="341" spans="9:9" x14ac:dyDescent="0.2">
      <c r="I341" s="133" t="str">
        <f si="7" t="shared"/>
        <v/>
      </c>
    </row>
    <row r="342" spans="9:9" x14ac:dyDescent="0.2">
      <c r="I342" s="133" t="str">
        <f si="7" t="shared"/>
        <v/>
      </c>
    </row>
    <row r="343" spans="9:9" x14ac:dyDescent="0.2">
      <c r="I343" s="133" t="str">
        <f si="7" t="shared"/>
        <v/>
      </c>
    </row>
    <row r="344" spans="9:9" x14ac:dyDescent="0.2">
      <c r="I344" s="133" t="str">
        <f si="7" t="shared"/>
        <v/>
      </c>
    </row>
    <row r="345" spans="9:9" x14ac:dyDescent="0.2">
      <c r="I345" s="133" t="str">
        <f si="7" t="shared"/>
        <v/>
      </c>
    </row>
    <row r="346" spans="9:9" x14ac:dyDescent="0.2">
      <c r="I346" s="133" t="str">
        <f si="7" t="shared"/>
        <v/>
      </c>
    </row>
    <row r="347" spans="9:9" x14ac:dyDescent="0.2">
      <c r="I347" s="133" t="str">
        <f si="7" t="shared"/>
        <v/>
      </c>
    </row>
    <row r="348" spans="9:9" x14ac:dyDescent="0.2">
      <c r="I348" s="133" t="str">
        <f si="7" t="shared"/>
        <v/>
      </c>
    </row>
    <row r="349" spans="9:9" x14ac:dyDescent="0.2">
      <c r="I349" s="133" t="str">
        <f si="7" t="shared"/>
        <v/>
      </c>
    </row>
    <row r="350" spans="9:9" x14ac:dyDescent="0.2">
      <c r="I350" s="133" t="str">
        <f si="7" t="shared"/>
        <v/>
      </c>
    </row>
    <row r="351" spans="9:9" x14ac:dyDescent="0.2">
      <c r="I351" s="133" t="str">
        <f si="7" t="shared"/>
        <v/>
      </c>
    </row>
    <row r="352" spans="9:9" x14ac:dyDescent="0.2">
      <c r="I352" s="133" t="str">
        <f si="7" t="shared"/>
        <v/>
      </c>
    </row>
    <row r="353" spans="9:9" x14ac:dyDescent="0.2">
      <c r="I353" s="133" t="str">
        <f si="7" t="shared"/>
        <v/>
      </c>
    </row>
    <row r="354" spans="9:9" x14ac:dyDescent="0.2">
      <c r="I354" s="133" t="str">
        <f si="7" t="shared"/>
        <v/>
      </c>
    </row>
    <row r="355" spans="9:9" x14ac:dyDescent="0.2">
      <c r="I355" s="133" t="str">
        <f si="7" t="shared"/>
        <v/>
      </c>
    </row>
    <row r="356" spans="9:9" x14ac:dyDescent="0.2">
      <c r="I356" s="133" t="str">
        <f si="7" t="shared"/>
        <v/>
      </c>
    </row>
    <row r="357" spans="9:9" x14ac:dyDescent="0.2">
      <c r="I357" s="133" t="str">
        <f si="7" t="shared"/>
        <v/>
      </c>
    </row>
    <row r="358" spans="9:9" x14ac:dyDescent="0.2">
      <c r="I358" s="133" t="str">
        <f si="7" t="shared"/>
        <v/>
      </c>
    </row>
    <row r="359" spans="9:9" x14ac:dyDescent="0.2">
      <c r="I359" s="133" t="str">
        <f si="7" t="shared"/>
        <v/>
      </c>
    </row>
    <row r="360" spans="9:9" x14ac:dyDescent="0.2">
      <c r="I360" s="133" t="str">
        <f si="7" t="shared"/>
        <v/>
      </c>
    </row>
    <row r="361" spans="9:9" x14ac:dyDescent="0.2">
      <c r="I361" s="133" t="str">
        <f si="7" t="shared"/>
        <v/>
      </c>
    </row>
    <row r="362" spans="9:9" x14ac:dyDescent="0.2">
      <c r="I362" s="133" t="str">
        <f si="7" t="shared"/>
        <v/>
      </c>
    </row>
    <row r="363" spans="9:9" x14ac:dyDescent="0.2">
      <c r="I363" s="133" t="str">
        <f si="7" t="shared"/>
        <v/>
      </c>
    </row>
    <row r="364" spans="9:9" x14ac:dyDescent="0.2">
      <c r="I364" s="133" t="str">
        <f si="7" t="shared"/>
        <v/>
      </c>
    </row>
    <row r="365" spans="9:9" x14ac:dyDescent="0.2">
      <c r="I365" s="133" t="str">
        <f si="7" t="shared"/>
        <v/>
      </c>
    </row>
    <row r="366" spans="9:9" x14ac:dyDescent="0.2">
      <c r="I366" s="133" t="str">
        <f si="7" t="shared"/>
        <v/>
      </c>
    </row>
    <row r="367" spans="9:9" x14ac:dyDescent="0.2">
      <c r="I367" s="133" t="str">
        <f si="7" t="shared"/>
        <v/>
      </c>
    </row>
    <row r="368" spans="9:9" x14ac:dyDescent="0.2">
      <c r="I368" s="133" t="str">
        <f si="7" t="shared"/>
        <v/>
      </c>
    </row>
    <row r="369" spans="9:9" x14ac:dyDescent="0.2">
      <c r="I369" s="133" t="str">
        <f si="7" t="shared"/>
        <v/>
      </c>
    </row>
    <row r="370" spans="9:9" x14ac:dyDescent="0.2">
      <c r="I370" s="133" t="str">
        <f si="7" t="shared"/>
        <v/>
      </c>
    </row>
    <row r="371" spans="9:9" x14ac:dyDescent="0.2">
      <c r="I371" s="133" t="str">
        <f si="7" t="shared"/>
        <v/>
      </c>
    </row>
    <row r="372" spans="9:9" x14ac:dyDescent="0.2">
      <c r="I372" s="133" t="str">
        <f si="7" t="shared"/>
        <v/>
      </c>
    </row>
    <row r="373" spans="9:9" x14ac:dyDescent="0.2">
      <c r="I373" s="133" t="str">
        <f si="7" t="shared"/>
        <v/>
      </c>
    </row>
    <row r="374" spans="9:9" x14ac:dyDescent="0.2">
      <c r="I374" s="133" t="str">
        <f si="7" t="shared"/>
        <v/>
      </c>
    </row>
    <row r="375" spans="9:9" x14ac:dyDescent="0.2">
      <c r="I375" s="133" t="str">
        <f si="7" t="shared"/>
        <v/>
      </c>
    </row>
    <row r="376" spans="9:9" x14ac:dyDescent="0.2">
      <c r="I376" s="133" t="str">
        <f si="7" t="shared"/>
        <v/>
      </c>
    </row>
    <row r="377" spans="9:9" x14ac:dyDescent="0.2">
      <c r="I377" s="133" t="str">
        <f si="7" t="shared"/>
        <v/>
      </c>
    </row>
    <row r="378" spans="9:9" x14ac:dyDescent="0.2">
      <c r="I378" s="133" t="str">
        <f si="7" t="shared"/>
        <v/>
      </c>
    </row>
    <row r="379" spans="9:9" x14ac:dyDescent="0.2">
      <c r="I379" s="133" t="str">
        <f si="7" t="shared"/>
        <v/>
      </c>
    </row>
    <row r="380" spans="9:9" x14ac:dyDescent="0.2">
      <c r="I380" s="133" t="str">
        <f si="7" t="shared"/>
        <v/>
      </c>
    </row>
    <row r="381" spans="9:9" x14ac:dyDescent="0.2">
      <c r="I381" s="133" t="str">
        <f si="7" t="shared"/>
        <v/>
      </c>
    </row>
    <row r="382" spans="9:9" x14ac:dyDescent="0.2">
      <c r="I382" s="133" t="str">
        <f si="7" t="shared"/>
        <v/>
      </c>
    </row>
    <row r="383" spans="9:9" x14ac:dyDescent="0.2">
      <c r="I383" s="133" t="str">
        <f si="7" t="shared"/>
        <v/>
      </c>
    </row>
    <row r="384" spans="9:9" x14ac:dyDescent="0.2">
      <c r="I384" s="133" t="str">
        <f si="7" t="shared"/>
        <v/>
      </c>
    </row>
    <row r="385" spans="9:9" x14ac:dyDescent="0.2">
      <c r="I385" s="133" t="str">
        <f si="7" t="shared"/>
        <v/>
      </c>
    </row>
    <row r="386" spans="9:9" x14ac:dyDescent="0.2">
      <c r="I386" s="133" t="str">
        <f ref="I386:I441" si="8" t="shared">IF(B386&gt;0,SUM(B386:H386),"")</f>
        <v/>
      </c>
    </row>
    <row r="387" spans="9:9" x14ac:dyDescent="0.2">
      <c r="I387" s="133" t="str">
        <f si="8" t="shared"/>
        <v/>
      </c>
    </row>
    <row r="388" spans="9:9" x14ac:dyDescent="0.2">
      <c r="I388" s="133" t="str">
        <f si="8" t="shared"/>
        <v/>
      </c>
    </row>
    <row r="389" spans="9:9" x14ac:dyDescent="0.2">
      <c r="I389" s="133" t="str">
        <f si="8" t="shared"/>
        <v/>
      </c>
    </row>
    <row r="390" spans="9:9" x14ac:dyDescent="0.2">
      <c r="I390" s="133" t="str">
        <f si="8" t="shared"/>
        <v/>
      </c>
    </row>
    <row r="391" spans="9:9" x14ac:dyDescent="0.2">
      <c r="I391" s="133" t="str">
        <f si="8" t="shared"/>
        <v/>
      </c>
    </row>
    <row r="392" spans="9:9" x14ac:dyDescent="0.2">
      <c r="I392" s="133" t="str">
        <f si="8" t="shared"/>
        <v/>
      </c>
    </row>
    <row r="393" spans="9:9" x14ac:dyDescent="0.2">
      <c r="I393" s="133" t="str">
        <f si="8" t="shared"/>
        <v/>
      </c>
    </row>
    <row r="394" spans="9:9" x14ac:dyDescent="0.2">
      <c r="I394" s="133" t="str">
        <f si="8" t="shared"/>
        <v/>
      </c>
    </row>
    <row r="395" spans="9:9" x14ac:dyDescent="0.2">
      <c r="I395" s="133" t="str">
        <f si="8" t="shared"/>
        <v/>
      </c>
    </row>
    <row r="396" spans="9:9" x14ac:dyDescent="0.2">
      <c r="I396" s="133" t="str">
        <f si="8" t="shared"/>
        <v/>
      </c>
    </row>
    <row r="397" spans="9:9" x14ac:dyDescent="0.2">
      <c r="I397" s="133" t="str">
        <f si="8" t="shared"/>
        <v/>
      </c>
    </row>
    <row r="398" spans="9:9" x14ac:dyDescent="0.2">
      <c r="I398" s="133" t="str">
        <f si="8" t="shared"/>
        <v/>
      </c>
    </row>
    <row r="399" spans="9:9" x14ac:dyDescent="0.2">
      <c r="I399" s="133" t="str">
        <f si="8" t="shared"/>
        <v/>
      </c>
    </row>
    <row r="400" spans="9:9" x14ac:dyDescent="0.2">
      <c r="I400" s="133" t="str">
        <f si="8" t="shared"/>
        <v/>
      </c>
    </row>
    <row r="401" spans="9:9" x14ac:dyDescent="0.2">
      <c r="I401" s="133" t="str">
        <f si="8" t="shared"/>
        <v/>
      </c>
    </row>
    <row r="402" spans="9:9" x14ac:dyDescent="0.2">
      <c r="I402" s="133" t="str">
        <f si="8" t="shared"/>
        <v/>
      </c>
    </row>
    <row r="403" spans="9:9" x14ac:dyDescent="0.2">
      <c r="I403" s="133" t="str">
        <f si="8" t="shared"/>
        <v/>
      </c>
    </row>
    <row r="404" spans="9:9" x14ac:dyDescent="0.2">
      <c r="I404" s="133" t="str">
        <f si="8" t="shared"/>
        <v/>
      </c>
    </row>
    <row r="405" spans="9:9" x14ac:dyDescent="0.2">
      <c r="I405" s="133" t="str">
        <f si="8" t="shared"/>
        <v/>
      </c>
    </row>
    <row r="406" spans="9:9" x14ac:dyDescent="0.2">
      <c r="I406" s="133" t="str">
        <f si="8" t="shared"/>
        <v/>
      </c>
    </row>
    <row r="407" spans="9:9" x14ac:dyDescent="0.2">
      <c r="I407" s="133" t="str">
        <f si="8" t="shared"/>
        <v/>
      </c>
    </row>
    <row r="408" spans="9:9" x14ac:dyDescent="0.2">
      <c r="I408" s="133" t="str">
        <f si="8" t="shared"/>
        <v/>
      </c>
    </row>
    <row r="409" spans="9:9" x14ac:dyDescent="0.2">
      <c r="I409" s="133" t="str">
        <f si="8" t="shared"/>
        <v/>
      </c>
    </row>
    <row r="410" spans="9:9" x14ac:dyDescent="0.2">
      <c r="I410" s="133" t="str">
        <f si="8" t="shared"/>
        <v/>
      </c>
    </row>
    <row r="411" spans="9:9" x14ac:dyDescent="0.2">
      <c r="I411" s="133" t="str">
        <f si="8" t="shared"/>
        <v/>
      </c>
    </row>
    <row r="412" spans="9:9" x14ac:dyDescent="0.2">
      <c r="I412" s="133" t="str">
        <f si="8" t="shared"/>
        <v/>
      </c>
    </row>
    <row r="413" spans="9:9" x14ac:dyDescent="0.2">
      <c r="I413" s="133" t="str">
        <f si="8" t="shared"/>
        <v/>
      </c>
    </row>
    <row r="414" spans="9:9" x14ac:dyDescent="0.2">
      <c r="I414" s="133" t="str">
        <f si="8" t="shared"/>
        <v/>
      </c>
    </row>
    <row r="415" spans="9:9" x14ac:dyDescent="0.2">
      <c r="I415" s="133" t="str">
        <f si="8" t="shared"/>
        <v/>
      </c>
    </row>
    <row r="416" spans="9:9" x14ac:dyDescent="0.2">
      <c r="I416" s="133" t="str">
        <f si="8" t="shared"/>
        <v/>
      </c>
    </row>
    <row r="417" spans="9:9" x14ac:dyDescent="0.2">
      <c r="I417" s="133" t="str">
        <f si="8" t="shared"/>
        <v/>
      </c>
    </row>
    <row r="418" spans="9:9" x14ac:dyDescent="0.2">
      <c r="I418" s="133" t="str">
        <f si="8" t="shared"/>
        <v/>
      </c>
    </row>
    <row r="419" spans="9:9" x14ac:dyDescent="0.2">
      <c r="I419" s="133" t="str">
        <f si="8" t="shared"/>
        <v/>
      </c>
    </row>
    <row r="420" spans="9:9" x14ac:dyDescent="0.2">
      <c r="I420" s="133" t="str">
        <f si="8" t="shared"/>
        <v/>
      </c>
    </row>
    <row r="421" spans="9:9" x14ac:dyDescent="0.2">
      <c r="I421" s="133" t="str">
        <f si="8" t="shared"/>
        <v/>
      </c>
    </row>
    <row r="422" spans="9:9" x14ac:dyDescent="0.2">
      <c r="I422" s="133" t="str">
        <f si="8" t="shared"/>
        <v/>
      </c>
    </row>
    <row r="423" spans="9:9" x14ac:dyDescent="0.2">
      <c r="I423" s="133" t="str">
        <f si="8" t="shared"/>
        <v/>
      </c>
    </row>
    <row r="424" spans="9:9" x14ac:dyDescent="0.2">
      <c r="I424" s="133" t="str">
        <f si="8" t="shared"/>
        <v/>
      </c>
    </row>
    <row r="425" spans="9:9" x14ac:dyDescent="0.2">
      <c r="I425" s="133" t="str">
        <f si="8" t="shared"/>
        <v/>
      </c>
    </row>
    <row r="426" spans="9:9" x14ac:dyDescent="0.2">
      <c r="I426" s="133" t="str">
        <f si="8" t="shared"/>
        <v/>
      </c>
    </row>
    <row r="427" spans="9:9" x14ac:dyDescent="0.2">
      <c r="I427" s="133" t="str">
        <f si="8" t="shared"/>
        <v/>
      </c>
    </row>
    <row r="428" spans="9:9" x14ac:dyDescent="0.2">
      <c r="I428" s="133" t="str">
        <f si="8" t="shared"/>
        <v/>
      </c>
    </row>
    <row r="429" spans="9:9" x14ac:dyDescent="0.2">
      <c r="I429" s="133" t="str">
        <f si="8" t="shared"/>
        <v/>
      </c>
    </row>
    <row r="430" spans="9:9" x14ac:dyDescent="0.2">
      <c r="I430" s="133" t="str">
        <f si="8" t="shared"/>
        <v/>
      </c>
    </row>
    <row r="431" spans="9:9" x14ac:dyDescent="0.2">
      <c r="I431" s="133" t="str">
        <f si="8" t="shared"/>
        <v/>
      </c>
    </row>
    <row r="432" spans="9:9" x14ac:dyDescent="0.2">
      <c r="I432" s="133" t="str">
        <f si="8" t="shared"/>
        <v/>
      </c>
    </row>
    <row r="433" spans="9:9" x14ac:dyDescent="0.2">
      <c r="I433" s="133" t="str">
        <f si="8" t="shared"/>
        <v/>
      </c>
    </row>
    <row r="434" spans="9:9" x14ac:dyDescent="0.2">
      <c r="I434" s="133" t="str">
        <f si="8" t="shared"/>
        <v/>
      </c>
    </row>
    <row r="435" spans="9:9" x14ac:dyDescent="0.2">
      <c r="I435" s="133" t="str">
        <f si="8" t="shared"/>
        <v/>
      </c>
    </row>
    <row r="436" spans="9:9" x14ac:dyDescent="0.2">
      <c r="I436" s="133" t="str">
        <f si="8" t="shared"/>
        <v/>
      </c>
    </row>
    <row r="437" spans="9:9" x14ac:dyDescent="0.2">
      <c r="I437" s="133" t="str">
        <f si="8" t="shared"/>
        <v/>
      </c>
    </row>
    <row r="438" spans="9:9" x14ac:dyDescent="0.2">
      <c r="I438" s="133" t="str">
        <f si="8" t="shared"/>
        <v/>
      </c>
    </row>
    <row r="439" spans="9:9" x14ac:dyDescent="0.2">
      <c r="I439" s="133" t="str">
        <f si="8" t="shared"/>
        <v/>
      </c>
    </row>
    <row r="440" spans="9:9" x14ac:dyDescent="0.2">
      <c r="I440" s="133" t="str">
        <f si="8" t="shared"/>
        <v/>
      </c>
    </row>
    <row r="441" spans="9:9" x14ac:dyDescent="0.2">
      <c r="I441" s="133" t="str">
        <f si="8" t="shared"/>
        <v/>
      </c>
    </row>
  </sheetData>
  <pageMargins bottom="0.75" footer="0.3" header="0.3" left="0.7" right="0.7" top="0.75"/>
  <pageSetup orientation="portrait" r:id="rId1"/>
  <ignoredErrors>
    <ignoredError formulaRange="1" sqref="I34 I2:I31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activeCell="A44" sqref="A44"/>
    </sheetView>
  </sheetViews>
  <sheetFormatPr defaultColWidth="10.28515625" defaultRowHeight="12" x14ac:dyDescent="0.2"/>
  <cols>
    <col min="1" max="1" bestFit="true" customWidth="true" style="85" width="34.28515625" collapsed="false"/>
    <col min="2" max="2" bestFit="true" customWidth="true" style="85" width="58.85546875" collapsed="false"/>
    <col min="3" max="4" style="85" width="10.28515625" collapsed="false"/>
    <col min="5" max="5" customWidth="true" style="85" width="35.5703125" collapsed="false"/>
    <col min="6" max="8" style="85" width="10.28515625" collapsed="false"/>
    <col min="9" max="9" customWidth="true" hidden="true" style="85" width="0.0" collapsed="false"/>
    <col min="10" max="16384" style="85" width="10.28515625" collapsed="false"/>
  </cols>
  <sheetData>
    <row r="1" spans="1:9" x14ac:dyDescent="0.2">
      <c r="A1" s="85" t="s">
        <v>59</v>
      </c>
      <c r="B1" s="86"/>
      <c r="I1" s="85" t="s">
        <v>60</v>
      </c>
    </row>
    <row r="2" spans="1:9" x14ac:dyDescent="0.2">
      <c r="A2" s="85" t="s">
        <v>61</v>
      </c>
      <c r="B2" s="86"/>
      <c r="I2" s="85" t="s">
        <v>62</v>
      </c>
    </row>
    <row r="3" spans="1:9" x14ac:dyDescent="0.2">
      <c r="A3" s="85" t="s">
        <v>63</v>
      </c>
      <c r="B3" s="85" t="s">
        <v>60</v>
      </c>
      <c r="I3" s="85" t="s">
        <v>64</v>
      </c>
    </row>
    <row r="4" spans="1:9" x14ac:dyDescent="0.2">
      <c r="A4" s="85" t="s">
        <v>65</v>
      </c>
      <c r="B4" s="87"/>
      <c r="I4" s="85" t="s">
        <v>66</v>
      </c>
    </row>
    <row r="5" spans="1:9" x14ac:dyDescent="0.2">
      <c r="E5" s="86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I128"/>
  <sheetViews>
    <sheetView topLeftCell="A7" workbookViewId="0" zoomScaleNormal="100">
      <selection activeCell="C90" sqref="C90"/>
    </sheetView>
  </sheetViews>
  <sheetFormatPr defaultRowHeight="12" x14ac:dyDescent="0.2"/>
  <cols>
    <col min="2" max="2" customWidth="true" width="2.5703125" collapsed="false"/>
    <col min="3" max="3" customWidth="true" width="8.85546875" collapsed="false"/>
    <col min="4" max="4" customWidth="true" width="1.140625" collapsed="false"/>
    <col min="5" max="5" customWidth="true" width="10.42578125" collapsed="false"/>
    <col min="6" max="6" customWidth="true" width="2.140625" collapsed="false"/>
    <col min="7" max="7" customWidth="true" width="11.42578125" collapsed="false"/>
    <col min="8" max="8" customWidth="true" width="2.140625" collapsed="false"/>
    <col min="9" max="9" customWidth="true" width="10.42578125" collapsed="false"/>
    <col min="10" max="10" customWidth="true" width="2.0" collapsed="false"/>
    <col min="11" max="11" customWidth="true" width="8.7109375" collapsed="false"/>
    <col min="12" max="12" customWidth="true" width="2.0" collapsed="false"/>
    <col min="13" max="13" customWidth="true" width="8.42578125" collapsed="false"/>
    <col min="14" max="14" customWidth="true" width="2.140625" collapsed="false"/>
    <col min="15" max="15" customWidth="true" width="7.42578125" collapsed="false"/>
    <col min="16" max="16" customWidth="true" width="2.0" collapsed="false"/>
    <col min="17" max="17" customWidth="true" width="7.5703125" collapsed="false"/>
    <col min="18" max="18" customWidth="true" width="1.5703125" collapsed="false"/>
    <col min="19" max="19" customWidth="true" style="1" width="12.140625" collapsed="false"/>
    <col min="20" max="20" customWidth="true" width="2.5703125" collapsed="false"/>
    <col min="22" max="22" customWidth="true" width="14.42578125" collapsed="false"/>
    <col min="25" max="25" customWidth="true" width="11.85546875" collapsed="false"/>
    <col min="26" max="26" customWidth="true" width="12.42578125" collapsed="false"/>
    <col min="27" max="27" customWidth="true" width="19.0" collapsed="false"/>
    <col min="28" max="28" customWidth="true" width="17.140625" collapsed="false"/>
    <col min="29" max="29" customWidth="true" width="16.28515625" collapsed="false"/>
    <col min="30" max="30" customWidth="true" width="11.28515625" collapsed="false"/>
    <col min="31" max="31" customWidth="true" width="12.140625" collapsed="false"/>
    <col min="32" max="32" bestFit="true" customWidth="true" width="9.85546875" collapsed="false"/>
  </cols>
  <sheetData>
    <row customFormat="1" customHeight="1" ht="18" r="1" s="18" spans="2:22" x14ac:dyDescent="0.2">
      <c r="B1" s="162" t="s">
        <v>30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20"/>
    </row>
    <row customFormat="1" customHeight="1" ht="14.45" r="2" s="18" spans="2:22" x14ac:dyDescent="0.2">
      <c r="B2" s="162" t="s">
        <v>18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20"/>
    </row>
    <row customFormat="1" customHeight="1" ht="14.45" r="3" s="18" spans="2:22" x14ac:dyDescent="0.2">
      <c r="B3" s="163" t="s">
        <v>56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20"/>
    </row>
    <row customFormat="1" customHeight="1" ht="12.75" r="4" s="3" spans="2:22" x14ac:dyDescent="0.2">
      <c r="C4" s="4"/>
      <c r="D4" s="5"/>
      <c r="E4" s="5"/>
      <c r="F4" s="5"/>
      <c r="G4" s="5"/>
      <c r="H4" s="5"/>
      <c r="I4" s="6"/>
      <c r="J4" s="6"/>
      <c r="K4" s="6"/>
      <c r="L4" s="5"/>
      <c r="M4" s="7"/>
      <c r="N4" s="6"/>
      <c r="O4" s="7"/>
      <c r="P4" s="5"/>
      <c r="Q4" s="5"/>
      <c r="R4" s="5"/>
      <c r="S4" s="8"/>
    </row>
    <row customFormat="1" r="5" s="4" spans="2:22" x14ac:dyDescent="0.2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customFormat="1" r="6" s="4" spans="2:22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customFormat="1" r="7" s="4" spans="2:22" x14ac:dyDescent="0.2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customFormat="1" r="8" s="4" spans="2:22" x14ac:dyDescent="0.2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customFormat="1" r="9" s="4" spans="2:22" x14ac:dyDescent="0.2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7"/>
    </row>
    <row customFormat="1" r="10" s="4" spans="2:22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</row>
    <row customFormat="1" r="11" s="4" spans="2:22" x14ac:dyDescent="0.2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/>
    </row>
    <row customFormat="1" r="12" s="4" spans="2:22" x14ac:dyDescent="0.2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7"/>
      <c r="V12" s="42" t="s">
        <v>8</v>
      </c>
    </row>
    <row customFormat="1" r="13" s="4" spans="2:22" x14ac:dyDescent="0.2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7"/>
      <c r="V13" s="42" t="s">
        <v>8</v>
      </c>
    </row>
    <row customFormat="1" r="14" s="4" spans="2:22" x14ac:dyDescent="0.2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7"/>
      <c r="V14" s="42" t="s">
        <v>8</v>
      </c>
    </row>
    <row customFormat="1" customHeight="1" ht="9" r="15" s="4" spans="2:22" x14ac:dyDescent="0.2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7"/>
      <c r="V15" s="42" t="s">
        <v>8</v>
      </c>
    </row>
    <row customFormat="1" r="16" s="4" spans="2:22" x14ac:dyDescent="0.2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V16" s="42" t="s">
        <v>8</v>
      </c>
    </row>
    <row customFormat="1" r="17" s="4" spans="1:22" x14ac:dyDescent="0.2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V17" s="42" t="s">
        <v>8</v>
      </c>
    </row>
    <row customFormat="1" r="18" s="4" spans="1:22" x14ac:dyDescent="0.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/>
      <c r="V18" s="42" t="s">
        <v>8</v>
      </c>
    </row>
    <row customFormat="1" r="19" s="4" spans="1:22" x14ac:dyDescent="0.2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  <c r="V19" s="42" t="s">
        <v>8</v>
      </c>
    </row>
    <row customFormat="1" customHeight="1" ht="8.25" r="20" s="4" spans="1:22" x14ac:dyDescent="0.2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</row>
    <row customFormat="1" customHeight="1" ht="8.25" r="21" s="4" spans="1:22" x14ac:dyDescent="0.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</row>
    <row customFormat="1" customHeight="1" ht="8.25" r="22" s="4" spans="1:22" x14ac:dyDescent="0.2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customFormat="1" customHeight="1" ht="8.25" r="23" s="4" spans="1:22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customFormat="1" customHeight="1" ht="8.25" r="24" s="4" spans="1:22" x14ac:dyDescent="0.2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</row>
    <row customFormat="1" customHeight="1" ht="8.25" r="25" s="4" spans="1:22" x14ac:dyDescent="0.2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</row>
    <row customFormat="1" customHeight="1" ht="8.25" r="26" s="4" spans="1:22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</row>
    <row customFormat="1" customHeight="1" ht="5.45" r="27" s="21" spans="1:22" x14ac:dyDescent="0.2"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31"/>
    </row>
    <row customFormat="1" customHeight="1" ht="16.899999999999999" r="28" s="34" spans="1:22" x14ac:dyDescent="0.2">
      <c r="A28" s="33"/>
      <c r="B28" s="163" t="s">
        <v>20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customFormat="1" customHeight="1" ht="16.899999999999999" r="29" s="34" spans="1:22" x14ac:dyDescent="0.2">
      <c r="B29" s="161" t="s">
        <v>21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</row>
    <row customFormat="1" customHeight="1" ht="16.899999999999999" r="30" s="34" spans="1:22" x14ac:dyDescent="0.2">
      <c r="B30" s="161" t="s">
        <v>47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</row>
    <row customFormat="1" customHeight="1" ht="3.6" r="31" s="21" spans="1:22" x14ac:dyDescent="0.2"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/>
      <c r="T31" s="23"/>
    </row>
    <row customFormat="1" customHeight="1" ht="13.15" r="32" s="21" spans="1:22" x14ac:dyDescent="0.2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1"/>
      <c r="S32" s="41" t="s">
        <v>0</v>
      </c>
    </row>
    <row customFormat="1" customHeight="1" ht="13.15" r="33" s="21" spans="3:25" x14ac:dyDescent="0.2">
      <c r="C33" s="41" t="s">
        <v>1</v>
      </c>
      <c r="D33" s="41"/>
      <c r="E33" s="41" t="s">
        <v>22</v>
      </c>
      <c r="F33" s="41"/>
      <c r="G33" s="41"/>
      <c r="H33" s="41"/>
      <c r="I33" s="41" t="s">
        <v>23</v>
      </c>
      <c r="J33" s="41"/>
      <c r="K33" s="41" t="s">
        <v>27</v>
      </c>
      <c r="L33" s="41"/>
      <c r="M33" s="41" t="s">
        <v>25</v>
      </c>
      <c r="N33" s="41"/>
      <c r="O33" s="41" t="s">
        <v>33</v>
      </c>
      <c r="P33" s="41"/>
      <c r="Q33" s="42"/>
      <c r="R33" s="41"/>
      <c r="S33" s="41" t="s">
        <v>2</v>
      </c>
    </row>
    <row customFormat="1" customHeight="1" ht="13.15" r="34" s="21" spans="3:25" x14ac:dyDescent="0.2">
      <c r="C34" s="43" t="s">
        <v>3</v>
      </c>
      <c r="D34" s="2"/>
      <c r="E34" s="43" t="s">
        <v>4</v>
      </c>
      <c r="F34" s="2"/>
      <c r="G34" s="43" t="s">
        <v>31</v>
      </c>
      <c r="H34" s="2"/>
      <c r="I34" s="43" t="s">
        <v>24</v>
      </c>
      <c r="J34" s="2"/>
      <c r="K34" s="43" t="s">
        <v>26</v>
      </c>
      <c r="L34" s="2"/>
      <c r="M34" s="43" t="s">
        <v>32</v>
      </c>
      <c r="N34" s="2"/>
      <c r="O34" s="43" t="s">
        <v>26</v>
      </c>
      <c r="P34" s="2"/>
      <c r="Q34" s="44" t="s">
        <v>19</v>
      </c>
      <c r="R34" s="2"/>
      <c r="S34" s="43" t="s">
        <v>5</v>
      </c>
      <c r="Y34" s="74" t="s">
        <v>51</v>
      </c>
    </row>
    <row customFormat="1" customHeight="1" hidden="1" ht="11.65" r="35" s="21" spans="3:25" x14ac:dyDescent="0.2">
      <c r="C35" s="45" t="s">
        <v>6</v>
      </c>
      <c r="D35" s="45"/>
      <c r="E35" s="46">
        <v>12</v>
      </c>
      <c r="F35" s="46"/>
      <c r="G35" s="46">
        <v>1952.1</v>
      </c>
      <c r="H35" s="46"/>
      <c r="I35" s="46">
        <v>1428.3</v>
      </c>
      <c r="J35" s="46"/>
      <c r="K35" s="46">
        <v>129.9</v>
      </c>
      <c r="L35" s="46"/>
      <c r="M35" s="46">
        <v>61.7</v>
      </c>
      <c r="N35" s="46"/>
      <c r="O35" s="46">
        <v>70.3</v>
      </c>
      <c r="P35" s="46"/>
      <c r="Q35" s="46">
        <v>82.9</v>
      </c>
      <c r="R35" s="46"/>
      <c r="S35" s="46">
        <f ref="S35:S50" si="0" t="shared">SUM(E35:Q35)</f>
        <v>3737.2</v>
      </c>
    </row>
    <row customFormat="1" customHeight="1" hidden="1" ht="11.65" r="36" s="21" spans="3:25" x14ac:dyDescent="0.2">
      <c r="C36" s="45" t="s">
        <v>7</v>
      </c>
      <c r="D36" s="45"/>
      <c r="E36" s="46">
        <v>14.5</v>
      </c>
      <c r="F36" s="47"/>
      <c r="G36" s="46">
        <v>1294</v>
      </c>
      <c r="H36" s="47"/>
      <c r="I36" s="46">
        <v>1374</v>
      </c>
      <c r="J36" s="47"/>
      <c r="K36" s="46">
        <v>125.5</v>
      </c>
      <c r="L36" s="47"/>
      <c r="M36" s="46">
        <v>58.9</v>
      </c>
      <c r="N36" s="47"/>
      <c r="O36" s="46">
        <v>70.7</v>
      </c>
      <c r="P36" s="47" t="s">
        <v>8</v>
      </c>
      <c r="Q36" s="46">
        <v>88.5</v>
      </c>
      <c r="R36" s="47"/>
      <c r="S36" s="46">
        <f si="0" t="shared"/>
        <v>3026.1</v>
      </c>
    </row>
    <row customFormat="1" customHeight="1" hidden="1" ht="11.65" r="37" s="21" spans="3:25" x14ac:dyDescent="0.2">
      <c r="C37" s="41" t="s">
        <v>9</v>
      </c>
      <c r="D37" s="41"/>
      <c r="E37" s="46">
        <v>7.1</v>
      </c>
      <c r="F37" s="37"/>
      <c r="G37" s="46">
        <v>1390.9</v>
      </c>
      <c r="H37" s="37"/>
      <c r="I37" s="46">
        <v>1095</v>
      </c>
      <c r="J37" s="37"/>
      <c r="K37" s="46">
        <v>110.8</v>
      </c>
      <c r="L37" s="37"/>
      <c r="M37" s="46">
        <v>55.1</v>
      </c>
      <c r="N37" s="37"/>
      <c r="O37" s="46">
        <v>55.5</v>
      </c>
      <c r="P37" s="37"/>
      <c r="Q37" s="46">
        <v>132.5</v>
      </c>
      <c r="R37" s="37"/>
      <c r="S37" s="46">
        <f si="0" t="shared"/>
        <v>2846.9</v>
      </c>
    </row>
    <row customFormat="1" customHeight="1" hidden="1" ht="11.65" r="38" s="21" spans="3:25" x14ac:dyDescent="0.2">
      <c r="C38" s="41" t="s">
        <v>10</v>
      </c>
      <c r="D38" s="41"/>
      <c r="E38" s="46">
        <v>5</v>
      </c>
      <c r="F38" s="37"/>
      <c r="G38" s="46">
        <v>1719.7</v>
      </c>
      <c r="H38" s="37"/>
      <c r="I38" s="46">
        <v>1285.9000000000001</v>
      </c>
      <c r="J38" s="37"/>
      <c r="K38" s="46">
        <v>121.7</v>
      </c>
      <c r="L38" s="37"/>
      <c r="M38" s="46">
        <v>107.3</v>
      </c>
      <c r="N38" s="37"/>
      <c r="O38" s="46">
        <v>65.3</v>
      </c>
      <c r="P38" s="37" t="s">
        <v>8</v>
      </c>
      <c r="Q38" s="46">
        <v>139.80000000000001</v>
      </c>
      <c r="R38" s="37"/>
      <c r="S38" s="46">
        <f si="0" t="shared"/>
        <v>3444.7000000000007</v>
      </c>
    </row>
    <row customFormat="1" customHeight="1" hidden="1" ht="11.85" r="39" s="21" spans="3:25" x14ac:dyDescent="0.2">
      <c r="C39" s="41" t="s">
        <v>11</v>
      </c>
      <c r="D39" s="41"/>
      <c r="E39" s="46">
        <v>6.5</v>
      </c>
      <c r="F39" s="37"/>
      <c r="G39" s="46">
        <v>1358.3</v>
      </c>
      <c r="H39" s="37"/>
      <c r="I39" s="46">
        <v>749</v>
      </c>
      <c r="J39" s="37"/>
      <c r="K39" s="46">
        <v>93.3</v>
      </c>
      <c r="L39" s="37"/>
      <c r="M39" s="46">
        <v>83.7</v>
      </c>
      <c r="N39" s="37"/>
      <c r="O39" s="46">
        <v>43.3</v>
      </c>
      <c r="P39" s="37"/>
      <c r="Q39" s="46">
        <v>135</v>
      </c>
      <c r="R39" s="37"/>
      <c r="S39" s="46">
        <f si="0" t="shared"/>
        <v>2469.1000000000004</v>
      </c>
    </row>
    <row customFormat="1" customHeight="1" hidden="1" ht="11.85" r="40" s="21" spans="3:25" x14ac:dyDescent="0.2">
      <c r="C40" s="41" t="s">
        <v>12</v>
      </c>
      <c r="D40" s="41"/>
      <c r="E40" s="46">
        <v>7.5</v>
      </c>
      <c r="F40" s="37"/>
      <c r="G40" s="46">
        <v>889.3</v>
      </c>
      <c r="H40" s="37"/>
      <c r="I40" s="46">
        <v>822.5</v>
      </c>
      <c r="J40" s="37"/>
      <c r="K40" s="46">
        <v>92.5</v>
      </c>
      <c r="L40" s="37"/>
      <c r="M40" s="46">
        <v>75.599999999999994</v>
      </c>
      <c r="N40" s="37"/>
      <c r="O40" s="46">
        <v>27.2</v>
      </c>
      <c r="P40" s="37"/>
      <c r="Q40" s="46">
        <v>133.4</v>
      </c>
      <c r="R40" s="37"/>
      <c r="S40" s="46">
        <f si="0" t="shared"/>
        <v>2048</v>
      </c>
    </row>
    <row customFormat="1" customHeight="1" hidden="1" ht="11.85" r="41" s="21" spans="3:25" x14ac:dyDescent="0.2">
      <c r="C41" s="41" t="s">
        <v>13</v>
      </c>
      <c r="D41" s="41"/>
      <c r="E41" s="46">
        <v>2.2999999999999998</v>
      </c>
      <c r="F41" s="37"/>
      <c r="G41" s="46">
        <v>845.9</v>
      </c>
      <c r="H41" s="37"/>
      <c r="I41" s="46">
        <v>1039.8</v>
      </c>
      <c r="J41" s="37"/>
      <c r="K41" s="46">
        <v>103.7</v>
      </c>
      <c r="L41" s="37"/>
      <c r="M41" s="46">
        <v>81.5</v>
      </c>
      <c r="N41" s="37"/>
      <c r="O41" s="46">
        <v>22.8</v>
      </c>
      <c r="P41" s="37"/>
      <c r="Q41" s="46">
        <v>168</v>
      </c>
      <c r="R41" s="37"/>
      <c r="S41" s="46">
        <f si="0" t="shared"/>
        <v>2264</v>
      </c>
    </row>
    <row customFormat="1" customHeight="1" hidden="1" ht="11.85" r="42" s="21" spans="3:25" x14ac:dyDescent="0.2">
      <c r="C42" s="41" t="s">
        <v>14</v>
      </c>
      <c r="D42" s="41"/>
      <c r="E42" s="46">
        <v>2.7</v>
      </c>
      <c r="F42" s="37"/>
      <c r="G42" s="46">
        <v>1071.9000000000001</v>
      </c>
      <c r="H42" s="37"/>
      <c r="I42" s="46">
        <v>1236.5</v>
      </c>
      <c r="J42" s="37"/>
      <c r="K42" s="46">
        <v>185</v>
      </c>
      <c r="L42" s="37"/>
      <c r="M42" s="46">
        <v>107.7</v>
      </c>
      <c r="N42" s="37"/>
      <c r="O42" s="46">
        <v>34.200000000000003</v>
      </c>
      <c r="P42" s="37"/>
      <c r="Q42" s="46">
        <v>210.4</v>
      </c>
      <c r="R42" s="37"/>
      <c r="S42" s="46">
        <f si="0" t="shared"/>
        <v>2848.4</v>
      </c>
    </row>
    <row customFormat="1" customHeight="1" hidden="1" ht="11.85" r="43" s="21" spans="3:25" x14ac:dyDescent="0.2">
      <c r="C43" s="48">
        <v>1989</v>
      </c>
      <c r="D43" s="49"/>
      <c r="E43" s="46">
        <v>3.9</v>
      </c>
      <c r="F43" s="37"/>
      <c r="G43" s="46">
        <v>1407.6</v>
      </c>
      <c r="H43" s="37"/>
      <c r="I43" s="46">
        <v>943.9</v>
      </c>
      <c r="J43" s="37"/>
      <c r="K43" s="46">
        <v>236.1</v>
      </c>
      <c r="L43" s="37"/>
      <c r="M43" s="46">
        <v>94.7</v>
      </c>
      <c r="N43" s="37"/>
      <c r="O43" s="46">
        <v>30.3</v>
      </c>
      <c r="P43" s="37"/>
      <c r="Q43" s="46">
        <v>274.5</v>
      </c>
      <c r="R43" s="37"/>
      <c r="S43" s="46">
        <f si="0" t="shared"/>
        <v>2991</v>
      </c>
    </row>
    <row customFormat="1" customHeight="1" hidden="1" ht="12.6" r="44" s="21" spans="3:25" x14ac:dyDescent="0.2">
      <c r="C44" s="50">
        <v>1990</v>
      </c>
      <c r="D44" s="49"/>
      <c r="E44" s="46">
        <v>12</v>
      </c>
      <c r="F44" s="51"/>
      <c r="G44" s="46">
        <v>1548.7</v>
      </c>
      <c r="H44" s="51"/>
      <c r="I44" s="46">
        <v>893.5</v>
      </c>
      <c r="J44" s="51"/>
      <c r="K44" s="46">
        <v>272.7</v>
      </c>
      <c r="L44" s="51"/>
      <c r="M44" s="46">
        <v>104.8</v>
      </c>
      <c r="N44" s="51"/>
      <c r="O44" s="46">
        <v>33.799999999999997</v>
      </c>
      <c r="P44" s="51"/>
      <c r="Q44" s="46">
        <v>125.5</v>
      </c>
      <c r="R44" s="51"/>
      <c r="S44" s="46">
        <f si="0" t="shared"/>
        <v>2991</v>
      </c>
    </row>
    <row customFormat="1" customHeight="1" hidden="1" ht="12.6" r="45" s="21" spans="3:25" x14ac:dyDescent="0.2">
      <c r="C45" s="50">
        <v>1991</v>
      </c>
      <c r="D45" s="49"/>
      <c r="E45" s="46">
        <v>10.6</v>
      </c>
      <c r="F45" s="51"/>
      <c r="G45" s="46">
        <v>1210.0999999999999</v>
      </c>
      <c r="H45" s="51"/>
      <c r="I45" s="46">
        <v>799.9</v>
      </c>
      <c r="J45" s="51"/>
      <c r="K45" s="46">
        <v>304.5</v>
      </c>
      <c r="L45" s="51"/>
      <c r="M45" s="46">
        <v>87.2</v>
      </c>
      <c r="N45" s="51"/>
      <c r="O45" s="46">
        <v>32.9</v>
      </c>
      <c r="P45" s="51"/>
      <c r="Q45" s="46">
        <v>149.19999999999999</v>
      </c>
      <c r="R45" s="51"/>
      <c r="S45" s="46">
        <f si="0" t="shared"/>
        <v>2594.3999999999996</v>
      </c>
    </row>
    <row customFormat="1" customHeight="1" hidden="1" ht="12.6" r="46" s="21" spans="3:25" x14ac:dyDescent="0.2">
      <c r="C46" s="50">
        <v>1992</v>
      </c>
      <c r="D46" s="49"/>
      <c r="E46" s="46">
        <v>11.4</v>
      </c>
      <c r="F46" s="51"/>
      <c r="G46" s="46">
        <v>1135.8</v>
      </c>
      <c r="H46" s="51"/>
      <c r="I46" s="46">
        <v>1061.7</v>
      </c>
      <c r="J46" s="51"/>
      <c r="K46" s="46">
        <v>348.1</v>
      </c>
      <c r="L46" s="51"/>
      <c r="M46" s="46">
        <v>73.5</v>
      </c>
      <c r="N46" s="51"/>
      <c r="O46" s="46">
        <v>36.4</v>
      </c>
      <c r="P46" s="51"/>
      <c r="Q46" s="46">
        <v>174.6</v>
      </c>
      <c r="R46" s="51"/>
      <c r="S46" s="46">
        <f si="0" t="shared"/>
        <v>2841.5</v>
      </c>
    </row>
    <row customFormat="1" customHeight="1" hidden="1" ht="12.6" r="47" s="21" spans="3:25" x14ac:dyDescent="0.2">
      <c r="C47" s="50">
        <v>1993</v>
      </c>
      <c r="D47" s="49"/>
      <c r="E47" s="52">
        <v>12.1</v>
      </c>
      <c r="F47" s="52"/>
      <c r="G47" s="52">
        <v>1143.3</v>
      </c>
      <c r="H47" s="52"/>
      <c r="I47" s="52">
        <v>1003.5</v>
      </c>
      <c r="J47" s="52"/>
      <c r="K47" s="52">
        <v>355.3</v>
      </c>
      <c r="L47" s="52"/>
      <c r="M47" s="52">
        <v>69.7</v>
      </c>
      <c r="N47" s="52"/>
      <c r="O47" s="52">
        <v>36.4</v>
      </c>
      <c r="P47" s="52"/>
      <c r="Q47" s="52">
        <v>205</v>
      </c>
      <c r="R47" s="52"/>
      <c r="S47" s="53">
        <f si="0" t="shared"/>
        <v>2825.2999999999997</v>
      </c>
    </row>
    <row customFormat="1" customHeight="1" hidden="1" ht="12.6" r="48" s="21" spans="3:25" x14ac:dyDescent="0.2">
      <c r="C48" s="50">
        <v>1994</v>
      </c>
      <c r="D48" s="49"/>
      <c r="E48" s="54">
        <v>10.4</v>
      </c>
      <c r="F48" s="51"/>
      <c r="G48" s="51">
        <v>730.4</v>
      </c>
      <c r="H48" s="51"/>
      <c r="I48" s="51">
        <v>776.5</v>
      </c>
      <c r="J48" s="51"/>
      <c r="K48" s="51">
        <v>384.6</v>
      </c>
      <c r="L48" s="51"/>
      <c r="M48" s="51">
        <v>78.599999999999994</v>
      </c>
      <c r="N48" s="51"/>
      <c r="O48" s="51">
        <v>36</v>
      </c>
      <c r="P48" s="51"/>
      <c r="Q48" s="51">
        <v>192.9</v>
      </c>
      <c r="R48" s="51"/>
      <c r="S48" s="55">
        <f si="0" t="shared"/>
        <v>2209.4</v>
      </c>
    </row>
    <row customFormat="1" customHeight="1" hidden="1" ht="12.6" r="49" s="21" spans="3:32" x14ac:dyDescent="0.2">
      <c r="C49" s="50">
        <v>1995</v>
      </c>
      <c r="D49" s="49"/>
      <c r="E49" s="54">
        <v>14</v>
      </c>
      <c r="F49" s="51"/>
      <c r="G49" s="51">
        <v>1543.5</v>
      </c>
      <c r="H49" s="51"/>
      <c r="I49" s="51">
        <v>1266.9000000000001</v>
      </c>
      <c r="J49" s="51"/>
      <c r="K49" s="51">
        <v>533</v>
      </c>
      <c r="L49" s="51"/>
      <c r="M49" s="51">
        <v>97.9</v>
      </c>
      <c r="N49" s="51"/>
      <c r="O49" s="51">
        <v>59.2</v>
      </c>
      <c r="P49" s="51"/>
      <c r="Q49" s="51">
        <v>237.1</v>
      </c>
      <c r="R49" s="51"/>
      <c r="S49" s="55">
        <f si="0" t="shared"/>
        <v>3751.6</v>
      </c>
    </row>
    <row customFormat="1" customHeight="1" hidden="1" ht="12.6" r="50" s="21" spans="3:32" x14ac:dyDescent="0.2">
      <c r="C50" s="50">
        <v>1996</v>
      </c>
      <c r="D50" s="49"/>
      <c r="E50" s="51">
        <v>32.5</v>
      </c>
      <c r="F50" s="51"/>
      <c r="G50" s="51">
        <v>1924.1</v>
      </c>
      <c r="H50" s="51"/>
      <c r="I50" s="51">
        <v>1483.1</v>
      </c>
      <c r="J50" s="51"/>
      <c r="K50" s="51">
        <v>587.29999999999995</v>
      </c>
      <c r="L50" s="51"/>
      <c r="M50" s="51">
        <v>90.6</v>
      </c>
      <c r="N50" s="51"/>
      <c r="O50" s="51">
        <v>45.7</v>
      </c>
      <c r="P50" s="51"/>
      <c r="Q50" s="51">
        <v>244.8</v>
      </c>
      <c r="R50" s="51"/>
      <c r="S50" s="55">
        <f si="0" t="shared"/>
        <v>4408.1000000000004</v>
      </c>
    </row>
    <row customFormat="1" customHeight="1" hidden="1" ht="12.6" r="51" s="21" spans="3:32" x14ac:dyDescent="0.2">
      <c r="C51" s="50">
        <v>1997</v>
      </c>
      <c r="D51" s="49"/>
      <c r="E51" s="54">
        <v>12.7</v>
      </c>
      <c r="F51" s="51"/>
      <c r="G51" s="51">
        <v>1423.1</v>
      </c>
      <c r="H51" s="51"/>
      <c r="I51" s="51">
        <v>1616.5</v>
      </c>
      <c r="J51" s="51"/>
      <c r="K51" s="51">
        <v>499.1</v>
      </c>
      <c r="L51" s="51"/>
      <c r="M51" s="51">
        <v>68.599999999999994</v>
      </c>
      <c r="N51" s="51"/>
      <c r="O51" s="51">
        <v>30.9</v>
      </c>
      <c r="P51" s="51"/>
      <c r="Q51" s="51">
        <v>258.8</v>
      </c>
      <c r="R51" s="51"/>
      <c r="S51" s="55">
        <f>SUM(E51:R51)</f>
        <v>3909.7000000000003</v>
      </c>
    </row>
    <row customFormat="1" customHeight="1" hidden="1" ht="12.6" r="52" s="21" spans="3:32" x14ac:dyDescent="0.2">
      <c r="C52" s="56">
        <v>1998</v>
      </c>
      <c r="D52" s="57"/>
      <c r="E52" s="58">
        <v>12.2</v>
      </c>
      <c r="F52" s="59"/>
      <c r="G52" s="59">
        <v>1011.4</v>
      </c>
      <c r="H52" s="59"/>
      <c r="I52" s="59">
        <v>1604.9</v>
      </c>
      <c r="J52" s="59"/>
      <c r="K52" s="59">
        <v>483.9</v>
      </c>
      <c r="L52" s="59"/>
      <c r="M52" s="59">
        <v>51.6</v>
      </c>
      <c r="N52" s="59"/>
      <c r="O52" s="59">
        <v>29.2</v>
      </c>
      <c r="P52" s="59"/>
      <c r="Q52" s="59">
        <v>236.3</v>
      </c>
      <c r="R52" s="59"/>
      <c r="S52" s="60">
        <f>SUM(E52:R52)</f>
        <v>3429.5</v>
      </c>
    </row>
    <row customFormat="1" customHeight="1" hidden="1" ht="12.6" r="53" s="21" spans="3:32" x14ac:dyDescent="0.2">
      <c r="C53" s="61">
        <v>1999</v>
      </c>
      <c r="D53" s="62"/>
      <c r="E53" s="63">
        <v>13.1</v>
      </c>
      <c r="F53" s="64"/>
      <c r="G53" s="64">
        <v>1145.5999999999999</v>
      </c>
      <c r="H53" s="64"/>
      <c r="I53" s="64">
        <v>1181.5999999999999</v>
      </c>
      <c r="J53" s="64"/>
      <c r="K53" s="64">
        <v>459.3</v>
      </c>
      <c r="L53" s="64"/>
      <c r="M53" s="64">
        <v>40.1</v>
      </c>
      <c r="N53" s="64"/>
      <c r="O53" s="64">
        <v>26.3</v>
      </c>
      <c r="P53" s="64"/>
      <c r="Q53" s="64">
        <v>139</v>
      </c>
      <c r="R53" s="64"/>
      <c r="S53" s="65">
        <f>SUM(E53:R53)</f>
        <v>3005</v>
      </c>
    </row>
    <row customFormat="1" customHeight="1" hidden="1" ht="12.6" r="54" s="21" spans="3:32" x14ac:dyDescent="0.2">
      <c r="C54" s="50">
        <v>2000</v>
      </c>
      <c r="D54" s="49"/>
      <c r="E54" s="54">
        <v>13.1</v>
      </c>
      <c r="F54" s="51"/>
      <c r="G54" s="51">
        <v>1086</v>
      </c>
      <c r="H54" s="51"/>
      <c r="I54" s="51">
        <v>1198.4000000000001</v>
      </c>
      <c r="J54" s="51"/>
      <c r="K54" s="51">
        <v>567.79999999999995</v>
      </c>
      <c r="L54" s="51"/>
      <c r="M54" s="51">
        <v>46.1</v>
      </c>
      <c r="N54" s="51"/>
      <c r="O54" s="51">
        <v>25.6</v>
      </c>
      <c r="P54" s="51"/>
      <c r="Q54" s="51">
        <v>186.6</v>
      </c>
      <c r="R54" s="51"/>
      <c r="S54" s="55">
        <f>SUM(E54:R54)</f>
        <v>3123.6</v>
      </c>
    </row>
    <row customFormat="1" customHeight="1" hidden="1" ht="12.6" r="55" s="21" spans="3:32" x14ac:dyDescent="0.2">
      <c r="C55" s="50">
        <v>2001</v>
      </c>
      <c r="D55" s="49"/>
      <c r="E55" s="52">
        <v>1131.9000000000001</v>
      </c>
      <c r="F55" s="52"/>
      <c r="G55" s="52">
        <v>999</v>
      </c>
      <c r="H55" s="52"/>
      <c r="I55" s="52">
        <v>541.70000000000005</v>
      </c>
      <c r="J55" s="52"/>
      <c r="K55" s="52">
        <v>120.6</v>
      </c>
      <c r="L55" s="52"/>
      <c r="M55" s="52">
        <v>32.4</v>
      </c>
      <c r="N55" s="52"/>
      <c r="O55" s="52">
        <v>29.4</v>
      </c>
      <c r="P55" s="52"/>
      <c r="Q55" s="52">
        <v>125.2</v>
      </c>
      <c r="R55" s="52"/>
      <c r="S55" s="53">
        <f>SUM(E55:R55)</f>
        <v>2980.2000000000003</v>
      </c>
    </row>
    <row customFormat="1" customHeight="1" ht="12.6" r="56" s="21" spans="3:32" x14ac:dyDescent="0.2">
      <c r="C56" s="50">
        <v>2004</v>
      </c>
      <c r="D56" s="49"/>
      <c r="E56" s="54">
        <v>1503.2</v>
      </c>
      <c r="F56" s="51"/>
      <c r="G56" s="51">
        <v>1067.9000000000001</v>
      </c>
      <c r="H56" s="51"/>
      <c r="I56" s="51">
        <v>703.8</v>
      </c>
      <c r="J56" s="51"/>
      <c r="K56" s="51">
        <v>33.1</v>
      </c>
      <c r="L56" s="51"/>
      <c r="M56" s="51">
        <v>296.60000000000002</v>
      </c>
      <c r="N56" s="51"/>
      <c r="O56" s="51">
        <v>343</v>
      </c>
      <c r="P56" s="51"/>
      <c r="Q56" s="51">
        <v>174.5</v>
      </c>
      <c r="R56" s="51"/>
      <c r="S56" s="55">
        <f ref="S56:S65" si="1" t="shared">SUM(E56:R56)</f>
        <v>4122.1000000000004</v>
      </c>
      <c r="Y56" s="28" t="s">
        <v>15</v>
      </c>
      <c r="Z56" s="66" t="s">
        <v>31</v>
      </c>
      <c r="AA56" s="28" t="s">
        <v>17</v>
      </c>
      <c r="AB56" s="66" t="s">
        <v>35</v>
      </c>
      <c r="AC56" s="66" t="s">
        <v>34</v>
      </c>
      <c r="AD56" s="28" t="s">
        <v>28</v>
      </c>
      <c r="AE56" s="28" t="s">
        <v>16</v>
      </c>
    </row>
    <row customFormat="1" customHeight="1" ht="12.6" r="57" s="21" spans="3:32" x14ac:dyDescent="0.2">
      <c r="C57" s="56">
        <v>2005</v>
      </c>
      <c r="D57" s="57"/>
      <c r="E57" s="58">
        <v>1514.2</v>
      </c>
      <c r="F57" s="59"/>
      <c r="G57" s="59">
        <v>920</v>
      </c>
      <c r="H57" s="59"/>
      <c r="I57" s="59">
        <v>907.3</v>
      </c>
      <c r="J57" s="59"/>
      <c r="K57" s="59">
        <v>37.299999999999997</v>
      </c>
      <c r="L57" s="59"/>
      <c r="M57" s="59">
        <v>343.4</v>
      </c>
      <c r="N57" s="59"/>
      <c r="O57" s="59">
        <v>364.5</v>
      </c>
      <c r="P57" s="59"/>
      <c r="Q57" s="59">
        <v>184.2</v>
      </c>
      <c r="R57" s="59"/>
      <c r="S57" s="60">
        <f si="1" t="shared"/>
        <v>4270.9000000000005</v>
      </c>
      <c r="Y57" s="29">
        <f>E65/S65</f>
        <v>0.35410729535488455</v>
      </c>
      <c r="Z57" s="29">
        <f>G65/S65</f>
        <v>0.10713223370467391</v>
      </c>
      <c r="AA57" s="29">
        <f>I65/S65</f>
        <v>0.30107372117792686</v>
      </c>
      <c r="AB57" s="29">
        <f>M65/S65</f>
        <v>0.13340433902338392</v>
      </c>
      <c r="AC57" s="29">
        <f>O65/S65</f>
        <v>5.9577612097834333E-2</v>
      </c>
      <c r="AD57" s="29">
        <f>K65/S65</f>
        <v>1.5055125363424396E-2</v>
      </c>
      <c r="AE57" s="29">
        <f>Q65/S65</f>
        <v>2.9649673277872136E-2</v>
      </c>
      <c r="AF57" s="29">
        <f>SUM(Y57:AE57)</f>
        <v>1</v>
      </c>
    </row>
    <row customFormat="1" customHeight="1" ht="12.6" r="58" s="21" spans="3:32" x14ac:dyDescent="0.2">
      <c r="C58" s="50">
        <v>2006</v>
      </c>
      <c r="D58" s="49"/>
      <c r="E58" s="54">
        <v>1671.7</v>
      </c>
      <c r="F58" s="51"/>
      <c r="G58" s="51">
        <v>1345.8</v>
      </c>
      <c r="H58" s="51"/>
      <c r="I58" s="51">
        <v>1031.5999999999999</v>
      </c>
      <c r="J58" s="51"/>
      <c r="K58" s="51">
        <v>41.8</v>
      </c>
      <c r="L58" s="51"/>
      <c r="M58" s="51">
        <v>404.1</v>
      </c>
      <c r="N58" s="51"/>
      <c r="O58" s="51">
        <v>417.2</v>
      </c>
      <c r="P58" s="51"/>
      <c r="Q58" s="51">
        <v>171.7</v>
      </c>
      <c r="R58" s="51"/>
      <c r="S58" s="55">
        <f si="1" t="shared"/>
        <v>5083.8999999999996</v>
      </c>
    </row>
    <row customFormat="1" customHeight="1" ht="12.6" r="59" s="21" spans="3:32" x14ac:dyDescent="0.2">
      <c r="C59" s="50">
        <v>2007</v>
      </c>
      <c r="D59" s="49"/>
      <c r="E59" s="54">
        <v>2385.3000000000002</v>
      </c>
      <c r="F59" s="51"/>
      <c r="G59" s="51">
        <v>1763.5</v>
      </c>
      <c r="H59" s="51"/>
      <c r="I59" s="51">
        <v>1161.9000000000001</v>
      </c>
      <c r="J59" s="51"/>
      <c r="K59" s="51">
        <v>68.3</v>
      </c>
      <c r="L59" s="51"/>
      <c r="M59" s="51">
        <v>477.5</v>
      </c>
      <c r="N59" s="51"/>
      <c r="O59" s="51">
        <v>475</v>
      </c>
      <c r="P59" s="51"/>
      <c r="Q59" s="51">
        <v>265.60000000000002</v>
      </c>
      <c r="R59" s="51"/>
      <c r="S59" s="55">
        <f si="1" t="shared"/>
        <v>6597.1000000000013</v>
      </c>
      <c r="Y59" s="84">
        <f>E65-E64</f>
        <v>-1142.9999999999995</v>
      </c>
      <c r="Z59" s="84">
        <f>G65-G64</f>
        <v>-593.5</v>
      </c>
      <c r="AA59" s="73"/>
      <c r="AB59" s="73"/>
      <c r="AC59" s="73"/>
      <c r="AD59" s="73"/>
      <c r="AE59" s="73"/>
    </row>
    <row customFormat="1" customHeight="1" ht="12.6" r="60" s="21" spans="3:32" x14ac:dyDescent="0.2">
      <c r="C60" s="56">
        <v>2008</v>
      </c>
      <c r="D60" s="57"/>
      <c r="E60" s="59">
        <v>3536.2</v>
      </c>
      <c r="F60" s="59"/>
      <c r="G60" s="59">
        <v>2469</v>
      </c>
      <c r="H60" s="59"/>
      <c r="I60" s="59">
        <v>1734.1</v>
      </c>
      <c r="J60" s="59"/>
      <c r="K60" s="59">
        <v>85.6</v>
      </c>
      <c r="L60" s="59"/>
      <c r="M60" s="59">
        <v>645.9</v>
      </c>
      <c r="N60" s="59"/>
      <c r="O60" s="59">
        <v>562.6</v>
      </c>
      <c r="P60" s="59"/>
      <c r="Q60" s="59">
        <v>345.3</v>
      </c>
      <c r="R60" s="59"/>
      <c r="S60" s="60">
        <f si="1" t="shared"/>
        <v>9378.6999999999989</v>
      </c>
      <c r="Y60" s="73">
        <f>Y59/E64</f>
        <v>-0.23647949683452635</v>
      </c>
      <c r="Z60" s="73">
        <f>Z59/G64</f>
        <v>-0.34707602339181287</v>
      </c>
    </row>
    <row customFormat="1" customHeight="1" ht="12" r="61" s="21" spans="3:32" x14ac:dyDescent="0.2">
      <c r="C61" s="50">
        <v>2009</v>
      </c>
      <c r="D61" s="49"/>
      <c r="E61" s="51">
        <v>3470.1</v>
      </c>
      <c r="F61" s="51"/>
      <c r="G61" s="51">
        <v>1631.3</v>
      </c>
      <c r="H61" s="51"/>
      <c r="I61" s="51">
        <v>1548.2</v>
      </c>
      <c r="J61" s="51"/>
      <c r="K61" s="51">
        <v>52.8</v>
      </c>
      <c r="L61" s="51"/>
      <c r="M61" s="51">
        <v>666.6</v>
      </c>
      <c r="N61" s="51"/>
      <c r="O61" s="51">
        <v>541.29999999999995</v>
      </c>
      <c r="P61" s="51"/>
      <c r="Q61" s="51">
        <v>294.5</v>
      </c>
      <c r="R61" s="51"/>
      <c r="S61" s="55">
        <f si="1" t="shared"/>
        <v>8204.7999999999993</v>
      </c>
    </row>
    <row customFormat="1" customHeight="1" ht="12" r="62" s="21" spans="3:32" x14ac:dyDescent="0.2">
      <c r="C62" s="50">
        <v>2010</v>
      </c>
      <c r="D62" s="49"/>
      <c r="E62" s="51">
        <v>3902</v>
      </c>
      <c r="F62" s="51"/>
      <c r="G62" s="51">
        <v>1732</v>
      </c>
      <c r="H62" s="51"/>
      <c r="I62" s="51">
        <v>1789.5</v>
      </c>
      <c r="J62" s="51"/>
      <c r="K62" s="51">
        <v>84.2</v>
      </c>
      <c r="L62" s="51"/>
      <c r="M62" s="51">
        <v>792.7</v>
      </c>
      <c r="N62" s="51"/>
      <c r="O62" s="51">
        <v>580.29999999999995</v>
      </c>
      <c r="P62" s="51"/>
      <c r="Q62" s="51">
        <v>340.4</v>
      </c>
      <c r="R62" s="51"/>
      <c r="S62" s="55">
        <f si="1" t="shared"/>
        <v>9221.0999999999985</v>
      </c>
    </row>
    <row customFormat="1" customHeight="1" ht="12" r="63" s="21" spans="3:32" x14ac:dyDescent="0.2">
      <c r="C63" s="56">
        <v>2011</v>
      </c>
      <c r="D63" s="57"/>
      <c r="E63" s="59">
        <v>3547.1</v>
      </c>
      <c r="F63" s="59"/>
      <c r="G63" s="59">
        <v>2475.1</v>
      </c>
      <c r="H63" s="59"/>
      <c r="I63" s="59">
        <v>2324.4</v>
      </c>
      <c r="J63" s="59"/>
      <c r="K63" s="59">
        <v>107.5</v>
      </c>
      <c r="L63" s="59"/>
      <c r="M63" s="59">
        <v>918.1</v>
      </c>
      <c r="N63" s="59"/>
      <c r="O63" s="59">
        <v>701.6</v>
      </c>
      <c r="P63" s="59"/>
      <c r="Q63" s="59">
        <v>432.9</v>
      </c>
      <c r="R63" s="59"/>
      <c r="S63" s="60">
        <f si="1" t="shared"/>
        <v>10506.7</v>
      </c>
      <c r="V63" s="74" t="s">
        <v>8</v>
      </c>
    </row>
    <row customFormat="1" customHeight="1" ht="12" r="64" s="21" spans="3:32" x14ac:dyDescent="0.2">
      <c r="C64" s="35">
        <v>2012</v>
      </c>
      <c r="D64" s="39"/>
      <c r="E64" s="36">
        <v>4833.3999999999996</v>
      </c>
      <c r="F64" s="36"/>
      <c r="G64" s="36">
        <v>1710</v>
      </c>
      <c r="H64" s="36"/>
      <c r="I64" s="36">
        <v>2457</v>
      </c>
      <c r="J64" s="36"/>
      <c r="K64" s="36">
        <v>117.6</v>
      </c>
      <c r="L64" s="36"/>
      <c r="M64" s="36">
        <v>1037.7</v>
      </c>
      <c r="N64" s="36"/>
      <c r="O64" s="36">
        <v>775.1</v>
      </c>
      <c r="P64" s="36"/>
      <c r="Q64" s="36">
        <v>409.8</v>
      </c>
      <c r="R64" s="36"/>
      <c r="S64" s="37">
        <f si="1" t="shared"/>
        <v>11340.6</v>
      </c>
      <c r="V64" s="75" t="s">
        <v>8</v>
      </c>
    </row>
    <row customFormat="1" customHeight="1" ht="12" r="65" s="21" spans="3:34" x14ac:dyDescent="0.2">
      <c r="C65" s="35">
        <v>2013</v>
      </c>
      <c r="D65" s="39"/>
      <c r="E65" s="36">
        <v>3690.4</v>
      </c>
      <c r="F65" s="36"/>
      <c r="G65" s="36">
        <v>1116.5</v>
      </c>
      <c r="H65" s="36"/>
      <c r="I65" s="36">
        <v>3137.7</v>
      </c>
      <c r="J65" s="36"/>
      <c r="K65" s="36">
        <v>156.9</v>
      </c>
      <c r="L65" s="36"/>
      <c r="M65" s="36">
        <v>1390.3</v>
      </c>
      <c r="N65" s="36"/>
      <c r="O65" s="36">
        <v>620.9</v>
      </c>
      <c r="P65" s="36"/>
      <c r="Q65" s="36">
        <v>309</v>
      </c>
      <c r="R65" s="36"/>
      <c r="S65" s="37">
        <f si="1" t="shared"/>
        <v>10421.699999999999</v>
      </c>
      <c r="V65" s="75"/>
    </row>
    <row customFormat="1" customHeight="1" ht="12" r="66" s="21" spans="3:34" x14ac:dyDescent="0.2">
      <c r="V66" s="76" t="s">
        <v>54</v>
      </c>
      <c r="Y66" s="74" t="s">
        <v>50</v>
      </c>
    </row>
    <row customFormat="1" customHeight="1" ht="4.9000000000000004" r="67" s="21" spans="3:34" x14ac:dyDescent="0.2">
      <c r="C67" s="35"/>
      <c r="D67" s="39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V67" s="74" t="s">
        <v>8</v>
      </c>
    </row>
    <row customFormat="1" customHeight="1" ht="12" r="68" s="21" spans="3:34" x14ac:dyDescent="0.2">
      <c r="C68" s="35" t="s">
        <v>29</v>
      </c>
      <c r="D68" s="39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V68" s="74" t="s">
        <v>41</v>
      </c>
      <c r="Y68" s="74" t="s">
        <v>22</v>
      </c>
      <c r="AA68" s="74" t="s">
        <v>31</v>
      </c>
      <c r="AC68" s="74" t="s">
        <v>23</v>
      </c>
      <c r="AE68" s="74" t="s">
        <v>27</v>
      </c>
      <c r="AG68" s="74" t="s">
        <v>40</v>
      </c>
    </row>
    <row customFormat="1" customHeight="1" ht="13.9" r="69" s="21" spans="3:34" x14ac:dyDescent="0.2">
      <c r="C69" s="35" t="s">
        <v>49</v>
      </c>
      <c r="D69" s="39"/>
      <c r="E69" s="38">
        <v>1.4550000000000001</v>
      </c>
      <c r="F69" s="36"/>
      <c r="G69" s="38">
        <v>4.3999999999999997E-2</v>
      </c>
      <c r="H69" s="36"/>
      <c r="I69" s="38">
        <v>3.4580000000000002</v>
      </c>
      <c r="J69" s="36"/>
      <c r="K69" s="38">
        <v>3.7401</v>
      </c>
      <c r="L69" s="36"/>
      <c r="M69" s="38">
        <v>3.6869999999999998</v>
      </c>
      <c r="N69" s="36"/>
      <c r="O69" s="38">
        <v>1.2230000000000001</v>
      </c>
      <c r="P69" s="36"/>
      <c r="Q69" s="38">
        <v>0.77100000000000002</v>
      </c>
      <c r="R69" s="36"/>
      <c r="S69" s="38">
        <v>1.528</v>
      </c>
      <c r="V69" s="72">
        <f>S65-S64</f>
        <v>-918.90000000000146</v>
      </c>
      <c r="W69" s="73">
        <f>V69/S63</f>
        <v>-8.745847887538441E-2</v>
      </c>
      <c r="Y69" s="72">
        <f>E65-E56</f>
        <v>2187.1999999999998</v>
      </c>
      <c r="Z69" s="73">
        <f>Y69/E56</f>
        <v>1.4550292708887704</v>
      </c>
      <c r="AA69" s="72">
        <f>G65-G56</f>
        <v>48.599999999999909</v>
      </c>
      <c r="AB69" s="29">
        <f>AA69/G65</f>
        <v>4.3528884908195169E-2</v>
      </c>
      <c r="AC69" s="72">
        <f>I65-I56</f>
        <v>2433.8999999999996</v>
      </c>
      <c r="AD69" s="29">
        <f>AC69/I56</f>
        <v>3.4582267689684567</v>
      </c>
      <c r="AE69" s="72">
        <f>K65-K56</f>
        <v>123.80000000000001</v>
      </c>
      <c r="AF69" s="21">
        <f>AE69/K56</f>
        <v>3.7401812688821754</v>
      </c>
      <c r="AG69" s="72">
        <f>M65-M56</f>
        <v>1093.6999999999998</v>
      </c>
      <c r="AH69" s="21">
        <f>AG69/M56</f>
        <v>3.6874578556979087</v>
      </c>
    </row>
    <row customFormat="1" customHeight="1" ht="4.9000000000000004" r="70" s="21" spans="3:34" x14ac:dyDescent="0.2">
      <c r="C70" s="35"/>
      <c r="D70" s="30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26"/>
    </row>
    <row customFormat="1" customHeight="1" ht="12" r="71" s="21" spans="3:34" x14ac:dyDescent="0.2">
      <c r="C71" s="40" t="s">
        <v>46</v>
      </c>
      <c r="D71" s="39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/>
      <c r="V71" s="74" t="s">
        <v>42</v>
      </c>
    </row>
    <row customFormat="1" customHeight="1" ht="12" r="72" s="21" spans="3:34" x14ac:dyDescent="0.2">
      <c r="C72" s="151" t="s">
        <v>36</v>
      </c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36"/>
      <c r="S72" s="37" t="s">
        <v>8</v>
      </c>
      <c r="V72" s="72">
        <f>E65+G65+I65</f>
        <v>7944.5999999999995</v>
      </c>
      <c r="W72" s="73">
        <f>V72/S65</f>
        <v>0.76231325023748531</v>
      </c>
    </row>
    <row customFormat="1" customHeight="1" ht="12" r="73" s="21" spans="3:34" x14ac:dyDescent="0.2">
      <c r="C73" s="68" t="s">
        <v>38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36"/>
      <c r="S73" s="37"/>
      <c r="V73" s="74" t="s">
        <v>8</v>
      </c>
      <c r="X73" s="4"/>
      <c r="Y73" s="41" t="s">
        <v>39</v>
      </c>
      <c r="Z73" s="41" t="s">
        <v>52</v>
      </c>
      <c r="AA73" s="41" t="s">
        <v>53</v>
      </c>
      <c r="AB73" s="41" t="s">
        <v>8</v>
      </c>
    </row>
    <row customFormat="1" customHeight="1" ht="12" r="74" s="21" spans="3:34" x14ac:dyDescent="0.2">
      <c r="C74" s="151" t="s">
        <v>48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36"/>
      <c r="S74" s="37"/>
      <c r="V74" s="74" t="s">
        <v>43</v>
      </c>
      <c r="X74" s="4"/>
      <c r="Y74" s="9">
        <f>O65-O56</f>
        <v>277.89999999999998</v>
      </c>
      <c r="Z74" s="9">
        <f>Q65-Q56</f>
        <v>134.5</v>
      </c>
      <c r="AA74" s="9">
        <f>S65-S56</f>
        <v>6299.5999999999985</v>
      </c>
      <c r="AB74" s="37" t="s">
        <v>8</v>
      </c>
    </row>
    <row customFormat="1" customHeight="1" ht="12" r="75" s="21" spans="3:34" x14ac:dyDescent="0.2">
      <c r="C75" s="152" t="s">
        <v>45</v>
      </c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36"/>
      <c r="S75" s="37"/>
      <c r="V75" s="72">
        <f>E65-E64</f>
        <v>-1142.9999999999995</v>
      </c>
      <c r="W75" s="73">
        <f>V75/E63</f>
        <v>-0.32223506526458223</v>
      </c>
      <c r="X75" s="4"/>
      <c r="Y75" s="19">
        <f>Y74/O56</f>
        <v>0.81020408163265301</v>
      </c>
      <c r="Z75" s="19">
        <f>Z74/Q56</f>
        <v>0.77077363896848139</v>
      </c>
      <c r="AA75" s="19">
        <f>AA74/S56</f>
        <v>1.5282501637514854</v>
      </c>
      <c r="AB75" s="80" t="s">
        <v>8</v>
      </c>
    </row>
    <row customFormat="1" customHeight="1" ht="3" r="76" s="21" spans="3:34" x14ac:dyDescent="0.2">
      <c r="C76" s="154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</row>
    <row customFormat="1" customHeight="1" ht="12" r="77" s="21" spans="3:34" x14ac:dyDescent="0.2">
      <c r="C77" s="148" t="s">
        <v>57</v>
      </c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82"/>
      <c r="V77" s="74" t="s">
        <v>44</v>
      </c>
    </row>
    <row customFormat="1" customHeight="1" ht="3" r="78" s="21" spans="3:34" x14ac:dyDescent="0.2">
      <c r="C78" s="83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6"/>
      <c r="S78" s="37"/>
    </row>
    <row customFormat="1" customHeight="1" ht="12" r="79" s="21" spans="3:34" x14ac:dyDescent="0.2">
      <c r="C79" s="148" t="s">
        <v>55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V79" s="72">
        <f>I65-I63</f>
        <v>813.29999999999973</v>
      </c>
      <c r="W79" s="73">
        <f>V79/I63</f>
        <v>0.34989674754775413</v>
      </c>
      <c r="Y79" s="72">
        <f>E65-E56</f>
        <v>2187.1999999999998</v>
      </c>
    </row>
    <row customFormat="1" customHeight="1" ht="3" r="80" s="21" spans="3:34" x14ac:dyDescent="0.2">
      <c r="C80" s="70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</row>
    <row customFormat="1" customHeight="1" ht="12" r="81" s="21" spans="3:32" x14ac:dyDescent="0.2">
      <c r="C81" s="151" t="s">
        <v>58</v>
      </c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Y81" s="73">
        <f>Y79/E56</f>
        <v>1.4550292708887704</v>
      </c>
    </row>
    <row customFormat="1" customHeight="1" ht="9" r="82" s="21" spans="3:32" x14ac:dyDescent="0.2">
      <c r="C82" s="32"/>
      <c r="D82" s="3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customFormat="1" customHeight="1" ht="11.1" r="83" s="21" spans="3:32" x14ac:dyDescent="0.2">
      <c r="C83" s="42" t="s">
        <v>37</v>
      </c>
      <c r="D83" s="42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1"/>
      <c r="Q83" s="31"/>
      <c r="R83" s="31"/>
      <c r="S83" s="31"/>
    </row>
    <row customFormat="1" ht="12.75" r="84" s="4" spans="3:32" x14ac:dyDescent="0.2">
      <c r="C84" s="2"/>
      <c r="D84" s="12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4"/>
      <c r="R84" s="14"/>
      <c r="S84" s="13"/>
      <c r="V84" s="74" t="s">
        <v>31</v>
      </c>
      <c r="W84" s="21"/>
      <c r="AC84" s="41" t="s">
        <v>8</v>
      </c>
      <c r="AD84" s="41" t="s">
        <v>8</v>
      </c>
      <c r="AE84" s="41" t="s">
        <v>8</v>
      </c>
    </row>
    <row customFormat="1" ht="12.75" r="85" s="4" spans="3:32" x14ac:dyDescent="0.2">
      <c r="S85" s="79" t="s">
        <v>8</v>
      </c>
      <c r="V85" s="72">
        <f>G65-G64</f>
        <v>-593.5</v>
      </c>
      <c r="W85" s="73">
        <f>V85/G63</f>
        <v>-0.2397882913821664</v>
      </c>
      <c r="AC85" s="37" t="s">
        <v>8</v>
      </c>
      <c r="AD85" s="41" t="s">
        <v>8</v>
      </c>
      <c r="AE85" s="37" t="s">
        <v>8</v>
      </c>
      <c r="AF85" s="37" t="s">
        <v>8</v>
      </c>
    </row>
    <row customFormat="1" r="86" s="4" spans="3:32" x14ac:dyDescent="0.2">
      <c r="E86" s="42" t="s">
        <v>8</v>
      </c>
      <c r="G86" s="37" t="s">
        <v>8</v>
      </c>
      <c r="S86" s="13"/>
      <c r="AC86" s="80" t="s">
        <v>8</v>
      </c>
      <c r="AD86" s="80" t="s">
        <v>8</v>
      </c>
      <c r="AE86" s="80" t="s">
        <v>8</v>
      </c>
      <c r="AF86" s="9"/>
    </row>
    <row customFormat="1" r="87" s="4" spans="3:32" x14ac:dyDescent="0.2">
      <c r="E87" s="71" t="s">
        <v>8</v>
      </c>
      <c r="S87" s="81" t="s">
        <v>8</v>
      </c>
      <c r="Y87" s="19"/>
    </row>
    <row customFormat="1" r="88" s="4" spans="3:32" x14ac:dyDescent="0.2">
      <c r="E88" s="42" t="s">
        <v>8</v>
      </c>
      <c r="P88" s="13"/>
      <c r="S88" s="13"/>
      <c r="Y88" s="19"/>
    </row>
    <row customFormat="1" r="89" s="4" spans="3:32" x14ac:dyDescent="0.2">
      <c r="E89" s="42" t="s">
        <v>8</v>
      </c>
      <c r="F89" s="10"/>
      <c r="G89"/>
      <c r="H89" s="10"/>
      <c r="I89" s="10"/>
      <c r="J89" s="10"/>
      <c r="K89" s="10"/>
      <c r="L89" s="10"/>
      <c r="M89" s="10"/>
      <c r="N89" s="10"/>
      <c r="O89" s="10"/>
      <c r="P89" s="10"/>
      <c r="Q89" s="13"/>
      <c r="S89" s="77"/>
      <c r="Y89" s="19"/>
    </row>
    <row customFormat="1" r="90" s="4" spans="3:32" x14ac:dyDescent="0.2">
      <c r="G90"/>
      <c r="I90" s="16"/>
      <c r="S90" s="77"/>
      <c r="Y90" s="19"/>
    </row>
    <row customFormat="1" r="91" s="4" spans="3:32" x14ac:dyDescent="0.2">
      <c r="G91" s="11"/>
      <c r="H91" s="11"/>
      <c r="I91" s="11"/>
      <c r="J91" s="11"/>
      <c r="K91" s="11"/>
      <c r="L91" s="11"/>
      <c r="M91" s="11"/>
      <c r="S91" s="77"/>
      <c r="Y91" s="19"/>
    </row>
    <row customFormat="1" r="92" s="4" spans="3:32" x14ac:dyDescent="0.2">
      <c r="G92" s="9"/>
      <c r="H92" s="9"/>
      <c r="I92" s="9"/>
      <c r="J92" s="9"/>
      <c r="K92" s="9"/>
      <c r="L92" s="11"/>
      <c r="M92" s="9"/>
      <c r="O92" s="9"/>
      <c r="S92" s="77"/>
      <c r="V92" s="42" t="s">
        <v>8</v>
      </c>
      <c r="Y92" s="19"/>
    </row>
    <row customFormat="1" r="93" s="4" spans="3:32" x14ac:dyDescent="0.2">
      <c r="G93" s="15"/>
      <c r="I93" s="9"/>
      <c r="K93" s="16"/>
      <c r="S93" s="13"/>
      <c r="Y93" s="19"/>
    </row>
    <row customFormat="1" r="94" s="4" spans="3:32" x14ac:dyDescent="0.2">
      <c r="G94" s="15"/>
      <c r="I94" s="9"/>
      <c r="K94" s="16"/>
      <c r="Q94" s="42"/>
      <c r="S94" s="78"/>
    </row>
    <row customFormat="1" r="95" s="4" spans="3:32" x14ac:dyDescent="0.2">
      <c r="G95" s="15"/>
      <c r="I95" s="9"/>
      <c r="K95" s="16"/>
      <c r="S95" s="13"/>
    </row>
    <row customFormat="1" r="96" s="4" spans="3:32" x14ac:dyDescent="0.2">
      <c r="G96" s="15"/>
      <c r="I96" s="9"/>
      <c r="K96" s="16"/>
      <c r="S96" s="13"/>
    </row>
    <row customFormat="1" r="97" s="4" spans="7:19" x14ac:dyDescent="0.2">
      <c r="G97" s="15"/>
      <c r="I97" s="9"/>
      <c r="K97" s="16"/>
      <c r="S97" s="13"/>
    </row>
    <row customFormat="1" r="98" s="4" spans="7:19" x14ac:dyDescent="0.2">
      <c r="G98" s="15"/>
      <c r="I98" s="9"/>
      <c r="K98" s="16"/>
      <c r="S98" s="13"/>
    </row>
    <row customFormat="1" r="99" s="4" spans="7:19" x14ac:dyDescent="0.2">
      <c r="G99" s="9"/>
      <c r="K99" s="16"/>
      <c r="S99" s="13"/>
    </row>
    <row customFormat="1" r="100" s="4" spans="7:19" x14ac:dyDescent="0.2">
      <c r="S100" s="13"/>
    </row>
    <row customFormat="1" r="101" s="4" spans="7:19" x14ac:dyDescent="0.2">
      <c r="G101" s="9"/>
      <c r="S101" s="13"/>
    </row>
    <row customFormat="1" r="102" s="4" spans="7:19" x14ac:dyDescent="0.2">
      <c r="S102" s="13"/>
    </row>
    <row customFormat="1" r="103" s="4" spans="7:19" x14ac:dyDescent="0.2">
      <c r="S103" s="13"/>
    </row>
    <row customFormat="1" r="104" s="4" spans="7:19" x14ac:dyDescent="0.2">
      <c r="S104" s="13"/>
    </row>
    <row customFormat="1" r="105" s="4" spans="7:19" x14ac:dyDescent="0.2">
      <c r="S105" s="13"/>
    </row>
    <row customFormat="1" r="106" s="4" spans="7:19" x14ac:dyDescent="0.2">
      <c r="S106" s="13"/>
    </row>
    <row customFormat="1" r="107" s="4" spans="7:19" x14ac:dyDescent="0.2">
      <c r="S107" s="13"/>
    </row>
    <row customFormat="1" r="108" s="4" spans="7:19" x14ac:dyDescent="0.2">
      <c r="S108" s="13"/>
    </row>
    <row customFormat="1" r="109" s="4" spans="7:19" x14ac:dyDescent="0.2">
      <c r="S109" s="13"/>
    </row>
    <row customFormat="1" r="110" s="4" spans="7:19" x14ac:dyDescent="0.2">
      <c r="S110" s="13"/>
    </row>
    <row customFormat="1" r="111" s="4" spans="7:19" x14ac:dyDescent="0.2">
      <c r="S111" s="13"/>
    </row>
    <row customFormat="1" r="112" s="4" spans="7:19" x14ac:dyDescent="0.2">
      <c r="S112" s="13"/>
    </row>
    <row customFormat="1" r="113" s="4" spans="3:19" x14ac:dyDescent="0.2">
      <c r="S113" s="13"/>
    </row>
    <row customFormat="1" r="114" s="4" spans="3:19" x14ac:dyDescent="0.2">
      <c r="S114" s="13"/>
    </row>
    <row customFormat="1" r="115" s="4" spans="3:19" x14ac:dyDescent="0.2">
      <c r="S115" s="13"/>
    </row>
    <row customFormat="1" r="116" s="4" spans="3:19" x14ac:dyDescent="0.2">
      <c r="S116" s="13"/>
    </row>
    <row customFormat="1" r="117" s="4" spans="3:19" x14ac:dyDescent="0.2">
      <c r="S117" s="13"/>
    </row>
    <row customFormat="1" r="118" s="4" spans="3:19" x14ac:dyDescent="0.2">
      <c r="S118" s="13"/>
    </row>
    <row customFormat="1" r="119" s="4" spans="3:19" x14ac:dyDescent="0.2">
      <c r="S119" s="13"/>
    </row>
    <row customFormat="1" r="120" s="4" spans="3:19" x14ac:dyDescent="0.2">
      <c r="S120" s="13"/>
    </row>
    <row customFormat="1" r="121" s="4" spans="3:19" x14ac:dyDescent="0.2">
      <c r="S121" s="13"/>
    </row>
    <row customFormat="1" r="122" s="4" spans="3:19" x14ac:dyDescent="0.2">
      <c r="S122" s="13"/>
    </row>
    <row customFormat="1" r="123" s="4" spans="3:19" x14ac:dyDescent="0.2">
      <c r="S123" s="13"/>
    </row>
    <row customFormat="1" r="124" s="4" spans="3:19" x14ac:dyDescent="0.2">
      <c r="S124" s="13"/>
    </row>
    <row customFormat="1" r="125" s="4" spans="3:19" x14ac:dyDescent="0.2">
      <c r="S125" s="13"/>
    </row>
    <row customFormat="1" r="126" s="4" spans="3:19" x14ac:dyDescent="0.2">
      <c r="S126" s="13"/>
    </row>
    <row customFormat="1" r="127" s="4" spans="3:19" x14ac:dyDescent="0.2">
      <c r="S127" s="13"/>
    </row>
    <row r="128" spans="3:19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3"/>
    </row>
  </sheetData>
  <mergeCells count="13">
    <mergeCell ref="B30:T30"/>
    <mergeCell ref="B1:S1"/>
    <mergeCell ref="B2:S2"/>
    <mergeCell ref="B3:S3"/>
    <mergeCell ref="B28:T28"/>
    <mergeCell ref="B29:T29"/>
    <mergeCell ref="C81:S81"/>
    <mergeCell ref="C72:Q72"/>
    <mergeCell ref="C74:Q74"/>
    <mergeCell ref="C75:Q75"/>
    <mergeCell ref="C76:S76"/>
    <mergeCell ref="C77:R77"/>
    <mergeCell ref="C79:S79"/>
  </mergeCells>
  <hyperlinks>
    <hyperlink display="http://www.ers.usda.gov/data-products/state-export-data.aspx" r:id="rId1" ref="C75"/>
  </hyperlinks>
  <printOptions horizontalCentered="1"/>
  <pageMargins bottom="0.8" footer="0.5" header="0.5" left="0.2" right="0.2" top="0.75"/>
  <pageSetup orientation="portrait" r:id="rId2"/>
  <headerFooter alignWithMargins="0">
    <oddFooter xml:space="preserve">&amp;C&amp;8Iowa LSA Staff Contact: Deb Kozel (515-281-6767)
&amp;Udeb.kozel@legis.iowa.gov
&amp;U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Data</vt:lpstr>
      <vt:lpstr>Notes</vt:lpstr>
      <vt:lpstr>Orginal</vt:lpstr>
      <vt:lpstr>Factbook!Print_Area</vt:lpstr>
      <vt:lpstr>Orginal!Print_Area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2007-01-16T15:05:58Z</dcterms:created>
  <dc:creator>Navara, Nicole [LEGIS]</dc:creator>
  <cp:lastModifiedBy>Broich, Adam [LEGIS]</cp:lastModifiedBy>
  <cp:lastPrinted>2018-07-30T14:20:54Z</cp:lastPrinted>
  <dcterms:modified xsi:type="dcterms:W3CDTF">2018-10-10T18:47:28Z</dcterms:modified>
</cp:coreProperties>
</file>