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bookViews>
    <workbookView windowHeight="3570" windowWidth="8355" xWindow="240" yWindow="120"/>
  </bookViews>
  <sheets>
    <sheet name="Factbook" r:id="rId1" sheetId="2" state="veryHidden"/>
    <sheet name="Data" r:id="rId2" sheetId="3"/>
    <sheet name="Notes" r:id="rId3" sheetId="4" state="veryHidden"/>
  </sheets>
  <definedNames>
    <definedName localSheetId="0" name="_xlnm.Print_Area">Factbook!$A$1:$Q$33</definedName>
  </definedNames>
  <calcPr calcId="162913"/>
</workbook>
</file>

<file path=xl/calcChain.xml><?xml version="1.0" encoding="utf-8"?>
<calcChain xmlns="http://schemas.openxmlformats.org/spreadsheetml/2006/main">
  <c i="2" l="1" r="B30"/>
  <c i="2" r="B29"/>
  <c i="2" r="B28"/>
  <c i="2" r="B27"/>
  <c i="2" r="B26"/>
  <c i="2" r="B25"/>
  <c i="2" r="B24"/>
  <c i="2" r="B23"/>
  <c i="2" r="B22"/>
  <c i="2" r="B21"/>
  <c i="2" r="B20"/>
  <c i="2" r="B19"/>
  <c i="2" r="B18"/>
  <c i="2" r="B17"/>
  <c i="2" r="B16"/>
  <c i="2" r="B15"/>
  <c i="2" r="B14"/>
  <c i="2" r="B13"/>
  <c i="2" r="B12"/>
  <c i="2" r="B11"/>
  <c i="2" r="B10"/>
  <c i="2" r="B9"/>
  <c i="2" r="B8"/>
  <c i="2" r="B7"/>
  <c i="2" r="B6"/>
  <c i="2" r="B5"/>
  <c i="2" l="1" r="P7"/>
  <c i="2" r="L7"/>
  <c i="2" r="H7"/>
  <c i="2" r="D7"/>
  <c i="2" r="N7"/>
  <c i="2" r="J7"/>
  <c i="2" r="F7"/>
  <c i="2" r="P11"/>
  <c i="2" r="L11"/>
  <c i="2" r="N11"/>
  <c i="2" r="J11"/>
  <c i="2" r="F11"/>
  <c i="2" r="H11"/>
  <c i="2" r="D11"/>
  <c i="2" r="H15"/>
  <c i="2" r="P15"/>
  <c i="2" r="L15"/>
  <c i="2" r="D15"/>
  <c i="2" r="N15"/>
  <c i="2" r="J15"/>
  <c i="2" r="F15"/>
  <c i="2" r="P19"/>
  <c i="2" r="L19"/>
  <c i="2" r="H19"/>
  <c i="2" r="D19"/>
  <c i="2" r="N19"/>
  <c i="2" r="J19"/>
  <c i="2" r="F19"/>
  <c i="2" r="D23"/>
  <c i="2" r="P23"/>
  <c i="2" r="L23"/>
  <c i="2" r="N23"/>
  <c i="2" r="J23"/>
  <c i="2" r="F23"/>
  <c i="2" r="H23"/>
  <c i="2" r="P27"/>
  <c i="2" r="L27"/>
  <c i="2" r="H27"/>
  <c i="2" r="N27"/>
  <c i="2" r="J27"/>
  <c i="2" r="F27"/>
  <c i="2" r="D27"/>
  <c i="2" r="P6"/>
  <c i="2" r="L6"/>
  <c i="2" r="H6"/>
  <c i="2" r="D6"/>
  <c i="2" r="N6"/>
  <c i="2" r="J6"/>
  <c i="2" r="F6"/>
  <c i="2" r="N8"/>
  <c i="2" r="J8"/>
  <c i="2" r="F8"/>
  <c i="2" r="P8"/>
  <c i="2" r="L8"/>
  <c i="2" r="H8"/>
  <c i="2" r="D8"/>
  <c i="2" r="N12"/>
  <c i="2" r="J12"/>
  <c i="2" r="P12"/>
  <c i="2" r="L12"/>
  <c i="2" r="H12"/>
  <c i="2" r="D12"/>
  <c i="2" r="F12"/>
  <c i="2" r="N16"/>
  <c i="2" r="J16"/>
  <c i="2" r="F16"/>
  <c i="2" r="P16"/>
  <c i="2" r="L16"/>
  <c i="2" r="H16"/>
  <c i="2" r="D16"/>
  <c i="2" r="N20"/>
  <c i="2" r="J20"/>
  <c i="2" r="P20"/>
  <c i="2" r="L20"/>
  <c i="2" r="H20"/>
  <c i="2" r="D20"/>
  <c i="2" r="F20"/>
  <c i="2" r="N24"/>
  <c i="2" r="J24"/>
  <c i="2" r="P24"/>
  <c i="2" r="L24"/>
  <c i="2" r="H24"/>
  <c i="2" r="D24"/>
  <c i="2" r="F24"/>
  <c i="2" r="N28"/>
  <c i="2" r="J28"/>
  <c i="2" r="P28"/>
  <c i="2" r="L28"/>
  <c i="2" r="H28"/>
  <c i="2" r="D28"/>
  <c i="2" r="F28"/>
  <c i="2" r="N9"/>
  <c i="2" r="J9"/>
  <c i="2" r="F9"/>
  <c i="2" r="P9"/>
  <c i="2" r="L9"/>
  <c i="2" r="H9"/>
  <c i="2" r="D9"/>
  <c i="2" r="N13"/>
  <c i="2" r="J13"/>
  <c i="2" r="P13"/>
  <c i="2" r="L13"/>
  <c i="2" r="H13"/>
  <c i="2" r="D13"/>
  <c i="2" r="F13"/>
  <c i="2" r="N17"/>
  <c i="2" r="J17"/>
  <c i="2" r="F17"/>
  <c i="2" r="P17"/>
  <c i="2" r="L17"/>
  <c i="2" r="H17"/>
  <c i="2" r="D17"/>
  <c i="2" r="F21"/>
  <c i="2" r="N21"/>
  <c i="2" r="J21"/>
  <c i="2" r="P21"/>
  <c i="2" r="L21"/>
  <c i="2" r="H21"/>
  <c i="2" r="D21"/>
  <c i="2" r="N25"/>
  <c i="2" r="J25"/>
  <c i="2" r="P25"/>
  <c i="2" r="L25"/>
  <c i="2" r="H25"/>
  <c i="2" r="D25"/>
  <c i="2" r="F25"/>
  <c i="2" r="F29"/>
  <c i="2" r="N29"/>
  <c i="2" r="J29"/>
  <c i="2" r="P29"/>
  <c i="2" r="L29"/>
  <c i="2" r="H29"/>
  <c i="2" r="D29"/>
  <c i="2" r="H5"/>
  <c i="2" r="D5"/>
  <c i="2" r="P5"/>
  <c i="2" r="L5"/>
  <c i="2" r="N5"/>
  <c i="2" r="J5"/>
  <c i="2" r="F5"/>
  <c i="2" r="P10"/>
  <c i="2" r="L10"/>
  <c i="2" r="H10"/>
  <c i="2" r="N10"/>
  <c i="2" r="J10"/>
  <c i="2" r="F10"/>
  <c i="2" r="D10"/>
  <c i="2" r="P14"/>
  <c i="2" r="L14"/>
  <c i="2" r="H14"/>
  <c i="2" r="N14"/>
  <c i="2" r="J14"/>
  <c i="2" r="F14"/>
  <c i="2" r="D14"/>
  <c i="2" r="P18"/>
  <c i="2" r="L18"/>
  <c i="2" r="N18"/>
  <c i="2" r="J18"/>
  <c i="2" r="F18"/>
  <c i="2" r="D18"/>
  <c i="2" r="H18"/>
  <c i="2" r="P22"/>
  <c i="2" r="L22"/>
  <c i="2" r="H22"/>
  <c i="2" r="D22"/>
  <c i="2" r="N22"/>
  <c i="2" r="J22"/>
  <c i="2" r="F22"/>
  <c i="2" r="P26"/>
  <c i="2" r="L26"/>
  <c i="2" r="N26"/>
  <c i="2" r="J26"/>
  <c i="2" r="F26"/>
  <c i="2" r="H26"/>
  <c i="2" r="D26"/>
  <c i="2" r="P30"/>
  <c i="2" r="L30"/>
  <c i="2" r="N30"/>
  <c i="2" r="J30"/>
  <c i="2" r="F30"/>
  <c i="2" r="D30"/>
  <c i="2" r="H30"/>
</calcChain>
</file>

<file path=xl/sharedStrings.xml><?xml version="1.0" encoding="utf-8"?>
<sst xmlns="http://schemas.openxmlformats.org/spreadsheetml/2006/main" count="76" uniqueCount="34">
  <si>
    <t xml:space="preserve">   </t>
  </si>
  <si>
    <t>Calendar</t>
  </si>
  <si>
    <t>Engineering/</t>
  </si>
  <si>
    <t>Real</t>
  </si>
  <si>
    <t xml:space="preserve">  Year  </t>
  </si>
  <si>
    <t>Accountancy</t>
  </si>
  <si>
    <t>Architecture</t>
  </si>
  <si>
    <t>Estate</t>
  </si>
  <si>
    <t>Appraisers</t>
  </si>
  <si>
    <t xml:space="preserve">NA </t>
  </si>
  <si>
    <t>1985</t>
  </si>
  <si>
    <t>1986</t>
  </si>
  <si>
    <t>1987</t>
  </si>
  <si>
    <t>1988</t>
  </si>
  <si>
    <t>Landscape</t>
  </si>
  <si>
    <t>Interior</t>
  </si>
  <si>
    <t>Design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</si>
  <si>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</si>
  <si>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</si>
  <si>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</si>
  <si>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</si>
  <si>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</si>
  <si>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</si>
  <si>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</si>
  <si>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</si>
  <si>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RealEstate</t>
  </si>
  <si>
    <t>LandscapeArchitecture</t>
  </si>
  <si>
    <t>InteriorDesign</t>
  </si>
  <si>
    <t>EngineeringLandSurvey</t>
  </si>
  <si>
    <t xml:space="preserve">CalendarYear  </t>
  </si>
  <si>
    <t>Real Estate</t>
  </si>
  <si>
    <t>Land Surveying</t>
  </si>
  <si>
    <t>Professional Licenses Issued in Iowa</t>
  </si>
  <si>
    <t>Appraisal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</si>
</sst>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;\(#,##0\)"/>
    <numFmt numFmtId="165" formatCode="#,##0;\(#,##0\)"/>
  </numFmts>
  <fonts count="8" x14ac:knownFonts="1">
    <font>
      <sz val="9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77111117893"/>
      </bottom>
      <diagonal/>
    </border>
  </borders>
  <cellStyleXfs count="1">
    <xf borderId="0" fillId="0" fontId="0" numFmtId="0"/>
  </cellStyleXfs>
  <cellXfs count="80">
    <xf borderId="0" fillId="0" fontId="0" numFmtId="0" xfId="0"/>
    <xf applyFont="1" borderId="0" fillId="0" fontId="1" numFmtId="0" xfId="0"/>
    <xf applyAlignment="1" applyFont="1" borderId="0" fillId="0" fontId="4" numFmtId="0" xfId="0"/>
    <xf applyFont="1" borderId="0" fillId="0" fontId="4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right"/>
    </xf>
    <xf applyAlignment="1" applyFont="1" borderId="0" fillId="0" fontId="3" numFmtId="0" xfId="0">
      <alignment horizontal="center"/>
    </xf>
    <xf applyAlignment="1" applyBorder="1" applyFill="1" applyFont="1" borderId="0" fillId="0" fontId="4" numFmtId="0" xfId="0">
      <alignment horizontal="center"/>
    </xf>
    <xf applyBorder="1" applyFill="1" applyFont="1" applyNumberFormat="1" borderId="0" fillId="0" fontId="4" numFmtId="164" xfId="0"/>
    <xf applyAlignment="1" applyBorder="1" applyFill="1" applyFont="1" applyNumberFormat="1" borderId="0" fillId="0" fontId="4" numFmtId="164" xfId="0">
      <alignment horizontal="right"/>
    </xf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Border="1" applyFill="1" applyFont="1" applyNumberFormat="1" applyProtection="1" borderId="0" fillId="0" fontId="4" numFmtId="165" xfId="0">
      <protection locked="0"/>
    </xf>
    <xf applyFont="1" applyNumberFormat="1" applyProtection="1" borderId="0" fillId="0" fontId="4" numFmtId="164" xfId="0">
      <protection locked="0"/>
    </xf>
    <xf applyFont="1" applyProtection="1" borderId="0" fillId="0" fontId="4" numFmtId="0" xfId="0">
      <protection locked="0"/>
    </xf>
    <xf applyAlignment="1" applyFont="1" borderId="0" fillId="0" fontId="4" numFmtId="0" xfId="0">
      <alignment horizontal="left"/>
    </xf>
    <xf applyAlignment="1" applyBorder="1" applyFont="1" borderId="1" fillId="0" fontId="4" numFmtId="0" xfId="0">
      <alignment horizontal="center"/>
    </xf>
    <xf applyBorder="1" applyFont="1" borderId="1" fillId="0" fontId="4" numFmtId="0" xfId="0"/>
    <xf applyAlignment="1" applyBorder="1" applyFill="1" applyFont="1" borderId="2" fillId="0" fontId="4" numFmtId="0" xfId="0">
      <alignment horizontal="center"/>
    </xf>
    <xf applyBorder="1" applyFill="1" applyFont="1" applyNumberFormat="1" borderId="2" fillId="0" fontId="4" numFmtId="164" xfId="0"/>
    <xf applyAlignment="1" applyBorder="1" applyFill="1" applyFont="1" applyNumberFormat="1" borderId="2" fillId="0" fontId="4" numFmtId="164" xfId="0">
      <alignment horizontal="right"/>
    </xf>
    <xf applyBorder="1" applyFont="1" borderId="2" fillId="0" fontId="4" numFmtId="0" xfId="0"/>
    <xf applyBorder="1" applyFont="1" borderId="0" fillId="0" fontId="4" numFmtId="0" xfId="0"/>
    <xf applyBorder="1" applyFont="1" applyNumberFormat="1" applyProtection="1" borderId="0" fillId="0" fontId="4" numFmtId="164" xfId="0">
      <protection locked="0"/>
    </xf>
    <xf applyAlignment="1" applyBorder="1" applyFill="1" applyFont="1" applyProtection="1" borderId="2" fillId="0" fontId="4" numFmtId="0" xfId="0">
      <alignment horizontal="center"/>
      <protection locked="0"/>
    </xf>
    <xf applyAlignment="1" applyBorder="1" applyFill="1" applyFont="1" applyProtection="1" borderId="2" fillId="0" fontId="4" numFmtId="0" xfId="0">
      <alignment horizontal="left"/>
      <protection locked="0"/>
    </xf>
    <xf applyBorder="1" applyFill="1" applyFont="1" applyNumberFormat="1" applyProtection="1" borderId="2" fillId="0" fontId="4" numFmtId="164" xfId="0">
      <protection locked="0"/>
    </xf>
    <xf applyBorder="1" applyFill="1" applyFont="1" applyNumberFormat="1" applyProtection="1" borderId="2" fillId="0" fontId="4" numFmtId="165" xfId="0">
      <protection locked="0"/>
    </xf>
    <xf applyBorder="1" applyFont="1" applyNumberFormat="1" applyProtection="1" borderId="2" fillId="0" fontId="4" numFmtId="164" xfId="0">
      <protection locked="0"/>
    </xf>
    <xf applyAlignment="1" applyFont="1" borderId="0" fillId="0" fontId="5" numFmtId="0" xfId="0">
      <alignment horizontal="left"/>
    </xf>
    <xf applyAlignment="1" applyBorder="1" applyFill="1" applyFont="1" borderId="0" fillId="0" fontId="4" numFmtId="0" xfId="0">
      <alignment horizontal="left"/>
    </xf>
    <xf applyBorder="1" applyFill="1" applyFont="1" applyNumberFormat="1" borderId="0" fillId="0" fontId="4" numFmtId="165" xfId="0"/>
    <xf applyAlignment="1" applyBorder="1" applyFont="1" borderId="0" fillId="0" fontId="4" numFmtId="0" xfId="0"/>
    <xf applyAlignment="1" applyBorder="1" applyFont="1" borderId="0" fillId="0" fontId="4" numFmtId="0" xfId="0">
      <alignment horizontal="center"/>
    </xf>
    <xf applyAlignment="1" applyBorder="1" applyFont="1" applyProtection="1" borderId="0" fillId="0" fontId="4" numFmtId="0" xfId="0">
      <alignment horizontal="center"/>
      <protection locked="0"/>
    </xf>
    <xf applyAlignment="1" applyBorder="1" applyFont="1" borderId="0" fillId="0" fontId="3" numFmtId="0" xfId="0">
      <alignment horizontal="center"/>
    </xf>
    <xf applyAlignment="1" applyBorder="1" applyFont="1" borderId="0" fillId="0" fontId="2" numFmtId="0" xfId="0">
      <alignment horizontal="center"/>
    </xf>
    <xf applyAlignment="1" applyFont="1" borderId="0" fillId="0" fontId="1" numFmtId="0" xfId="0"/>
    <xf applyAlignment="1" applyBorder="1" applyFill="1" applyFont="1" applyProtection="1" borderId="0" fillId="0" fontId="0" numFmtId="0" xfId="0">
      <alignment horizontal="center"/>
      <protection locked="0"/>
    </xf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Alignment="1" applyBorder="1" applyFill="1" applyFont="1" applyNumberFormat="1" borderId="0" fillId="0" fontId="4" numFmtId="1" xfId="0">
      <alignment horizontal="right"/>
    </xf>
    <xf applyAlignment="1" applyBorder="1" applyFill="1" applyFont="1" applyNumberFormat="1" borderId="0" fillId="0" fontId="4" numFmtId="3" xfId="0">
      <alignment horizontal="right"/>
    </xf>
    <xf applyBorder="1" borderId="0" fillId="0" fontId="0" numFmtId="0" xfId="0"/>
    <xf applyAlignment="1" applyBorder="1" applyFont="1" applyNumberFormat="1" borderId="0" fillId="0" fontId="0" numFmtId="1" xfId="0">
      <alignment horizontal="left"/>
    </xf>
    <xf applyAlignment="1" applyBorder="1" applyFont="1" applyNumberFormat="1" borderId="0" fillId="0" fontId="4" numFmtId="3" xfId="0">
      <alignment horizontal="left"/>
    </xf>
    <xf applyAlignment="1" applyBorder="1" applyFont="1" applyNumberFormat="1" borderId="0" fillId="0" fontId="0" numFmtId="3" xfId="0">
      <alignment horizontal="left"/>
    </xf>
    <xf applyAlignment="1" applyBorder="1" applyFont="1" applyNumberFormat="1" applyProtection="1" borderId="0" fillId="0" fontId="4" numFmtId="3" xfId="0">
      <alignment horizontal="left"/>
      <protection locked="0"/>
    </xf>
    <xf applyAlignment="1" applyBorder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4" numFmtId="0" xfId="0">
      <alignment horizontal="left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Fill="1" applyFont="1" applyNumberFormat="1" applyProtection="1" borderId="0" fillId="0" fontId="0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NumberFormat="1" borderId="0" fillId="0" fontId="0" numFmtId="3" xfId="0">
      <alignment horizontal="right"/>
    </xf>
    <xf applyBorder="1" applyFont="1" borderId="3" fillId="0" fontId="4" numFmtId="0" xfId="0"/>
    <xf applyAlignment="1" applyBorder="1" applyFill="1" applyFont="1" applyProtection="1" borderId="0" fillId="0" fontId="4" numFmtId="0" xfId="0">
      <alignment horizontal="center"/>
      <protection hidden="1"/>
    </xf>
    <xf applyAlignment="1" applyBorder="1" applyFill="1" applyFont="1" applyProtection="1" borderId="0" fillId="0" fontId="4" numFmtId="0" xfId="0">
      <alignment horizontal="left"/>
      <protection hidden="1"/>
    </xf>
    <xf applyBorder="1" applyFill="1" applyFont="1" applyNumberFormat="1" applyProtection="1" borderId="0" fillId="0" fontId="4" numFmtId="164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164" xfId="0">
      <alignment horizontal="righ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3" fillId="0" fontId="4" numFmtId="0" xfId="0">
      <alignment horizontal="center"/>
      <protection hidden="1"/>
    </xf>
    <xf applyAlignment="1" applyBorder="1" applyFill="1" applyFont="1" applyProtection="1" borderId="3" fillId="0" fontId="4" numFmtId="0" xfId="0">
      <alignment horizontal="left"/>
      <protection hidden="1"/>
    </xf>
    <xf applyBorder="1" applyFill="1" applyFont="1" applyNumberFormat="1" applyProtection="1" borderId="3" fillId="0" fontId="4" numFmtId="164" xfId="0">
      <protection hidden="1"/>
    </xf>
    <xf applyBorder="1" applyFill="1" applyFont="1" applyNumberFormat="1" applyProtection="1" borderId="3" fillId="0" fontId="4" numFmtId="165" xfId="0">
      <protection hidden="1"/>
    </xf>
    <xf applyAlignment="1" applyBorder="1" applyFill="1" applyFont="1" applyNumberFormat="1" applyProtection="1" borderId="3" fillId="0" fontId="4" numFmtId="164" xfId="0">
      <alignment horizontal="right"/>
      <protection hidden="1"/>
    </xf>
    <xf applyBorder="1" applyFont="1" applyProtection="1" borderId="3" fillId="0" fontId="4" numFmtId="0" xfId="0">
      <protection hidden="1"/>
    </xf>
    <xf applyAlignment="1" applyBorder="1" applyFont="1" applyProtection="1" borderId="0" fillId="0" fontId="4" numFmtId="0" xfId="0">
      <protection hidden="1"/>
    </xf>
    <xf applyBorder="1" applyNumberFormat="1" borderId="0" fillId="0" fontId="0" numFmtId="3" xfId="0"/>
    <xf applyAlignment="1" applyFont="1" applyProtection="1" borderId="0" fillId="0" fontId="0" numFmtId="0" xfId="0">
      <alignment horizontal="center"/>
      <protection locked="0"/>
    </xf>
    <xf applyAlignment="1" applyBorder="1" applyFont="1" borderId="1" fillId="0" fontId="0" numFmtId="0" xfId="0">
      <alignment horizontal="center"/>
    </xf>
    <xf applyFont="1" borderId="0" fillId="0" fontId="7" numFmtId="0" xfId="0"/>
    <xf applyAlignment="1" applyBorder="1" applyFont="1" applyProtection="1" borderId="1" fillId="0" fontId="0" numFmtId="0" xfId="0">
      <alignment horizontal="center"/>
      <protection locked="0"/>
    </xf>
    <xf applyAlignment="1" applyFont="1" borderId="0" fillId="0" fontId="0" numFmtId="0" xfId="0">
      <alignment horizontal="left"/>
    </xf>
    <xf applyAlignment="1" applyFont="1" borderId="0" fillId="0" fontId="4" numFmtId="0" xfId="0">
      <alignment horizontal="left"/>
    </xf>
    <xf applyAlignment="1" applyFont="1" borderId="0" fillId="0" fontId="1" numFmtId="0" xfId="0">
      <alignment horizontal="left"/>
    </xf>
    <xf applyAlignment="1" applyFont="1" borderId="0" fillId="0" fontId="2" numFmtId="0" xfId="0">
      <alignment horizontal="left"/>
    </xf>
  </cellXfs>
  <cellStyles count="1">
    <cellStyle builtinId="0" name="Normal" xfId="0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_rels/vmlDrawing1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X153"/>
  <sheetViews>
    <sheetView showGridLines="0" tabSelected="1" topLeftCell="B1" view="pageLayout" workbookViewId="0" zoomScaleNormal="100">
      <selection sqref="A1:Q1"/>
    </sheetView>
  </sheetViews>
  <sheetFormatPr defaultRowHeight="12" x14ac:dyDescent="0.2"/>
  <cols>
    <col min="1" max="1" customWidth="true" hidden="true" width="2.42578125" collapsed="false"/>
    <col min="2" max="2" customWidth="true" width="8.140625" collapsed="false"/>
    <col min="3" max="3" customWidth="true" width="1.7109375" collapsed="false"/>
    <col min="4" max="4" customWidth="true" width="10.42578125" collapsed="false"/>
    <col min="5" max="5" customWidth="true" width="1.7109375" collapsed="false"/>
    <col min="6" max="6" customWidth="true" width="9.7109375" collapsed="false"/>
    <col min="7" max="7" customWidth="true" width="1.7109375" collapsed="false"/>
    <col min="8" max="8" customWidth="true" width="11.85546875" collapsed="false"/>
    <col min="9" max="9" customWidth="true" width="1.7109375" collapsed="false"/>
    <col min="10" max="10" customWidth="true" width="8.28515625" collapsed="false"/>
    <col min="11" max="11" customWidth="true" width="1.7109375" collapsed="false"/>
    <col min="12" max="12" customWidth="true" width="8.85546875" collapsed="false"/>
    <col min="13" max="13" customWidth="true" width="1.7109375" collapsed="false"/>
    <col min="14" max="14" customWidth="true" width="9.85546875" collapsed="false"/>
    <col min="15" max="15" customWidth="true" width="1.7109375" collapsed="false"/>
    <col min="17" max="17" customWidth="true" width="1.85546875" collapsed="false"/>
  </cols>
  <sheetData>
    <row customFormat="1" ht="18" r="1" s="1" spans="1:17" x14ac:dyDescent="0.25">
      <c r="A1" s="78" t="s">
        <v>32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customFormat="1" customHeight="1" ht="9" r="2" s="3" spans="1:17" x14ac:dyDescent="0.2">
      <c r="D2" s="2"/>
      <c r="E2" s="2"/>
      <c r="F2" s="2"/>
      <c r="G2" s="2"/>
      <c r="H2" s="2" t="s">
        <v>0</v>
      </c>
      <c r="I2" s="2"/>
      <c r="J2" s="2"/>
      <c r="K2" s="2"/>
      <c r="L2" s="2"/>
    </row>
    <row customFormat="1" customHeight="1" ht="11.45" r="3" s="3" spans="1:17" x14ac:dyDescent="0.2">
      <c r="B3" s="4" t="s">
        <v>1</v>
      </c>
      <c r="C3" s="4"/>
      <c r="D3" s="4"/>
      <c r="E3" s="4"/>
      <c r="G3" s="4"/>
      <c r="H3" s="4" t="s">
        <v>2</v>
      </c>
      <c r="J3" s="4" t="s">
        <v>3</v>
      </c>
      <c r="K3" s="4"/>
      <c r="L3" s="72" t="s">
        <v>30</v>
      </c>
      <c r="N3" s="3" t="s">
        <v>14</v>
      </c>
      <c r="P3" s="4" t="s">
        <v>15</v>
      </c>
    </row>
    <row customFormat="1" customHeight="1" ht="11.45" r="4" s="3" spans="1:17" x14ac:dyDescent="0.2">
      <c r="B4" s="17" t="s">
        <v>4</v>
      </c>
      <c r="C4" s="6"/>
      <c r="D4" s="17" t="s">
        <v>5</v>
      </c>
      <c r="E4" s="6"/>
      <c r="F4" s="17" t="s">
        <v>6</v>
      </c>
      <c r="G4" s="6"/>
      <c r="H4" s="73" t="s">
        <v>31</v>
      </c>
      <c r="I4" s="6"/>
      <c r="J4" s="17" t="s">
        <v>7</v>
      </c>
      <c r="K4" s="6"/>
      <c r="L4" s="75" t="s">
        <v>33</v>
      </c>
      <c r="N4" s="18" t="s">
        <v>6</v>
      </c>
      <c r="P4" s="17" t="s">
        <v>16</v>
      </c>
    </row>
    <row customFormat="1" customHeight="1" ht="14.1" r="5" s="3" spans="1:17" x14ac:dyDescent="0.2">
      <c r="B5" s="58">
        <f>LARGE(Data!$A$2:$A$100,26)</f>
        <v>1992</v>
      </c>
      <c r="C5" s="59"/>
      <c r="D5" s="60">
        <f>INDEX(Data!$A$2:$H$100,MATCH($B5,Data!$A$2:$A$100,0),2)</f>
        <v>7536</v>
      </c>
      <c r="E5" s="60"/>
      <c r="F5" s="60">
        <f>INDEX(Data!$A$2:$H$100,MATCH($B5,Data!$A$2:$A$100,0),3)</f>
        <v>1396</v>
      </c>
      <c r="G5" s="60"/>
      <c r="H5" s="60">
        <f>INDEX(Data!$A$2:$H$100,MATCH($B5,Data!$A$2:$A$100,0),4)</f>
        <v>5210</v>
      </c>
      <c r="I5" s="60"/>
      <c r="J5" s="60">
        <f>INDEX(Data!$A$2:$H$100,MATCH($B5,Data!$A$2:$A$100,0),5)</f>
        <v>14813</v>
      </c>
      <c r="K5" s="61"/>
      <c r="L5" s="62">
        <f>INDEX(Data!$A$2:$H$100,MATCH($B5,Data!$A$2:$A$100,0),6)</f>
        <v>1088</v>
      </c>
      <c r="M5" s="63"/>
      <c r="N5" s="62" t="str">
        <f>INDEX(Data!$A$2:$H$100,MATCH($B5,Data!$A$2:$A$100,0),7)</f>
        <v xml:space="preserve">NA </v>
      </c>
      <c r="O5" s="63"/>
      <c r="P5" s="62" t="str">
        <f>INDEX(Data!$A$2:$H$100,MATCH($B5,Data!$A$2:$A$100,0),8)</f>
        <v xml:space="preserve">NA </v>
      </c>
    </row>
    <row customFormat="1" customHeight="1" ht="14.1" r="6" s="3" spans="1:17" x14ac:dyDescent="0.2">
      <c r="B6" s="58">
        <f>LARGE(Data!$A$2:$A$100,25)</f>
        <v>1993</v>
      </c>
      <c r="C6" s="59"/>
      <c r="D6" s="60">
        <f>INDEX(Data!$A$2:$H$100,MATCH($B6,Data!$A$2:$A$100,0),2)</f>
        <v>8588</v>
      </c>
      <c r="E6" s="60"/>
      <c r="F6" s="60">
        <f>INDEX(Data!$A$2:$H$100,MATCH($B6,Data!$A$2:$A$100,0),3)</f>
        <v>1477</v>
      </c>
      <c r="G6" s="60"/>
      <c r="H6" s="60">
        <f>INDEX(Data!$A$2:$H$100,MATCH($B6,Data!$A$2:$A$100,0),4)</f>
        <v>5358</v>
      </c>
      <c r="I6" s="60"/>
      <c r="J6" s="60">
        <f>INDEX(Data!$A$2:$H$100,MATCH($B6,Data!$A$2:$A$100,0),5)</f>
        <v>14812</v>
      </c>
      <c r="K6" s="61"/>
      <c r="L6" s="62">
        <f>INDEX(Data!$A$2:$H$100,MATCH($B6,Data!$A$2:$A$100,0),6)</f>
        <v>1045</v>
      </c>
      <c r="M6" s="63"/>
      <c r="N6" s="62" t="str">
        <f>INDEX(Data!$A$2:$H$100,MATCH($B6,Data!$A$2:$A$100,0),7)</f>
        <v xml:space="preserve">NA </v>
      </c>
      <c r="O6" s="63"/>
      <c r="P6" s="62" t="str">
        <f>INDEX(Data!$A$2:$H$100,MATCH($B6,Data!$A$2:$A$100,0),8)</f>
        <v xml:space="preserve">NA </v>
      </c>
    </row>
    <row customFormat="1" customHeight="1" ht="14.1" r="7" s="3" spans="1:17" x14ac:dyDescent="0.2">
      <c r="A7" s="57"/>
      <c r="B7" s="64">
        <f>LARGE(Data!$A$2:$A$100,24)</f>
        <v>1994</v>
      </c>
      <c r="C7" s="65"/>
      <c r="D7" s="66">
        <f>INDEX(Data!$A$2:$H$100,MATCH($B7,Data!$A$2:$A$100,0),2)</f>
        <v>8469</v>
      </c>
      <c r="E7" s="66"/>
      <c r="F7" s="66">
        <f>INDEX(Data!$A$2:$H$100,MATCH($B7,Data!$A$2:$A$100,0),3)</f>
        <v>1418</v>
      </c>
      <c r="G7" s="66"/>
      <c r="H7" s="66">
        <f>INDEX(Data!$A$2:$H$100,MATCH($B7,Data!$A$2:$A$100,0),4)</f>
        <v>5378</v>
      </c>
      <c r="I7" s="66"/>
      <c r="J7" s="66">
        <f>INDEX(Data!$A$2:$H$100,MATCH($B7,Data!$A$2:$A$100,0),5)</f>
        <v>14261</v>
      </c>
      <c r="K7" s="67"/>
      <c r="L7" s="68">
        <f>INDEX(Data!$A$2:$H$100,MATCH($B7,Data!$A$2:$A$100,0),6)</f>
        <v>1089</v>
      </c>
      <c r="M7" s="69"/>
      <c r="N7" s="68" t="str">
        <f>INDEX(Data!$A$2:$H$100,MATCH($B7,Data!$A$2:$A$100,0),7)</f>
        <v xml:space="preserve">NA </v>
      </c>
      <c r="O7" s="69"/>
      <c r="P7" s="68" t="str">
        <f>INDEX(Data!$A$2:$H$100,MATCH($B7,Data!$A$2:$A$100,0),8)</f>
        <v xml:space="preserve">NA </v>
      </c>
    </row>
    <row customFormat="1" customHeight="1" ht="14.1" r="8" s="3" spans="1:17" x14ac:dyDescent="0.2">
      <c r="B8" s="58">
        <f>LARGE(Data!$A$2:$A$100,23)</f>
        <v>1995</v>
      </c>
      <c r="C8" s="59"/>
      <c r="D8" s="60">
        <f>INDEX(Data!$A$2:$H$100,MATCH($B8,Data!$A$2:$A$100,0),2)</f>
        <v>8820</v>
      </c>
      <c r="E8" s="60"/>
      <c r="F8" s="60">
        <f>INDEX(Data!$A$2:$H$100,MATCH($B8,Data!$A$2:$A$100,0),3)</f>
        <v>1421</v>
      </c>
      <c r="G8" s="60"/>
      <c r="H8" s="60">
        <f>INDEX(Data!$A$2:$H$100,MATCH($B8,Data!$A$2:$A$100,0),4)</f>
        <v>5671</v>
      </c>
      <c r="I8" s="60"/>
      <c r="J8" s="60">
        <f>INDEX(Data!$A$2:$H$100,MATCH($B8,Data!$A$2:$A$100,0),5)</f>
        <v>14930</v>
      </c>
      <c r="K8" s="61"/>
      <c r="L8" s="62">
        <f>INDEX(Data!$A$2:$H$100,MATCH($B8,Data!$A$2:$A$100,0),6)</f>
        <v>1091</v>
      </c>
      <c r="M8" s="63"/>
      <c r="N8" s="62" t="str">
        <f>INDEX(Data!$A$2:$H$100,MATCH($B8,Data!$A$2:$A$100,0),7)</f>
        <v xml:space="preserve">NA </v>
      </c>
      <c r="O8" s="63"/>
      <c r="P8" s="62" t="str">
        <f>INDEX(Data!$A$2:$H$100,MATCH($B8,Data!$A$2:$A$100,0),8)</f>
        <v xml:space="preserve">NA </v>
      </c>
    </row>
    <row customFormat="1" customHeight="1" ht="14.1" r="9" s="3" spans="1:17" x14ac:dyDescent="0.2">
      <c r="B9" s="58">
        <f>LARGE(Data!$A$2:$A$100,22)</f>
        <v>1996</v>
      </c>
      <c r="C9" s="58"/>
      <c r="D9" s="60">
        <f>INDEX(Data!$A$2:$H$100,MATCH($B9,Data!$A$2:$A$100,0),2)</f>
        <v>9047</v>
      </c>
      <c r="E9" s="60"/>
      <c r="F9" s="60">
        <f>INDEX(Data!$A$2:$H$100,MATCH($B9,Data!$A$2:$A$100,0),3)</f>
        <v>1635</v>
      </c>
      <c r="G9" s="60"/>
      <c r="H9" s="60">
        <f>INDEX(Data!$A$2:$H$100,MATCH($B9,Data!$A$2:$A$100,0),4)</f>
        <v>5519</v>
      </c>
      <c r="I9" s="60"/>
      <c r="J9" s="60">
        <f>INDEX(Data!$A$2:$H$100,MATCH($B9,Data!$A$2:$A$100,0),5)</f>
        <v>13374</v>
      </c>
      <c r="K9" s="60"/>
      <c r="L9" s="62">
        <f>INDEX(Data!$A$2:$H$100,MATCH($B9,Data!$A$2:$A$100,0),6)</f>
        <v>1019</v>
      </c>
      <c r="M9" s="63"/>
      <c r="N9" s="62">
        <f>INDEX(Data!$A$2:$H$100,MATCH($B9,Data!$A$2:$A$100,0),7)</f>
        <v>167</v>
      </c>
      <c r="O9" s="63"/>
      <c r="P9" s="62" t="str">
        <f>INDEX(Data!$A$2:$H$100,MATCH($B9,Data!$A$2:$A$100,0),8)</f>
        <v xml:space="preserve">NA </v>
      </c>
    </row>
    <row customFormat="1" customHeight="1" ht="14.1" r="10" s="3" spans="1:17" x14ac:dyDescent="0.2">
      <c r="A10" s="57"/>
      <c r="B10" s="64">
        <f>LARGE(Data!$A$2:$A$100,21)</f>
        <v>1997</v>
      </c>
      <c r="C10" s="65"/>
      <c r="D10" s="66">
        <f>INDEX(Data!$A$2:$H$100,MATCH($B10,Data!$A$2:$A$100,0),2)</f>
        <v>8911</v>
      </c>
      <c r="E10" s="66"/>
      <c r="F10" s="66">
        <f>INDEX(Data!$A$2:$H$100,MATCH($B10,Data!$A$2:$A$100,0),3)</f>
        <v>1651</v>
      </c>
      <c r="G10" s="66"/>
      <c r="H10" s="66">
        <f>INDEX(Data!$A$2:$H$100,MATCH($B10,Data!$A$2:$A$100,0),4)</f>
        <v>5748</v>
      </c>
      <c r="I10" s="66"/>
      <c r="J10" s="66">
        <f>INDEX(Data!$A$2:$H$100,MATCH($B10,Data!$A$2:$A$100,0),5)</f>
        <v>13961</v>
      </c>
      <c r="K10" s="67"/>
      <c r="L10" s="68">
        <f>INDEX(Data!$A$2:$H$100,MATCH($B10,Data!$A$2:$A$100,0),6)</f>
        <v>1231</v>
      </c>
      <c r="M10" s="69"/>
      <c r="N10" s="68">
        <f>INDEX(Data!$A$2:$H$100,MATCH($B10,Data!$A$2:$A$100,0),7)</f>
        <v>175</v>
      </c>
      <c r="O10" s="69"/>
      <c r="P10" s="68" t="str">
        <f>INDEX(Data!$A$2:$H$100,MATCH($B10,Data!$A$2:$A$100,0),8)</f>
        <v xml:space="preserve">NA </v>
      </c>
    </row>
    <row customFormat="1" customHeight="1" ht="14.1" r="11" s="3" spans="1:17" x14ac:dyDescent="0.2">
      <c r="B11" s="58">
        <f>LARGE(Data!$A$2:$A$100,20)</f>
        <v>1998</v>
      </c>
      <c r="C11" s="59"/>
      <c r="D11" s="60">
        <f>INDEX(Data!$A$2:$H$100,MATCH($B11,Data!$A$2:$A$100,0),2)</f>
        <v>9121</v>
      </c>
      <c r="E11" s="60"/>
      <c r="F11" s="60">
        <f>INDEX(Data!$A$2:$H$100,MATCH($B11,Data!$A$2:$A$100,0),3)</f>
        <v>1695</v>
      </c>
      <c r="G11" s="60"/>
      <c r="H11" s="60">
        <f>INDEX(Data!$A$2:$H$100,MATCH($B11,Data!$A$2:$A$100,0),4)</f>
        <v>5811</v>
      </c>
      <c r="I11" s="60"/>
      <c r="J11" s="60">
        <f>INDEX(Data!$A$2:$H$100,MATCH($B11,Data!$A$2:$A$100,0),5)</f>
        <v>13721</v>
      </c>
      <c r="K11" s="61"/>
      <c r="L11" s="62">
        <f>INDEX(Data!$A$2:$H$100,MATCH($B11,Data!$A$2:$A$100,0),6)</f>
        <v>1100</v>
      </c>
      <c r="M11" s="63"/>
      <c r="N11" s="62">
        <f>INDEX(Data!$A$2:$H$100,MATCH($B11,Data!$A$2:$A$100,0),7)</f>
        <v>187</v>
      </c>
      <c r="O11" s="63"/>
      <c r="P11" s="62" t="str">
        <f>INDEX(Data!$A$2:$H$100,MATCH($B11,Data!$A$2:$A$100,0),8)</f>
        <v xml:space="preserve">NA </v>
      </c>
    </row>
    <row customFormat="1" customHeight="1" ht="14.1" r="12" s="3" spans="1:17" x14ac:dyDescent="0.2">
      <c r="B12" s="58">
        <f>LARGE(Data!$A$2:$A$100,19)</f>
        <v>1999</v>
      </c>
      <c r="C12" s="59"/>
      <c r="D12" s="60">
        <f>INDEX(Data!$A$2:$H$100,MATCH($B12,Data!$A$2:$A$100,0),2)</f>
        <v>9561</v>
      </c>
      <c r="E12" s="60"/>
      <c r="F12" s="60">
        <f>INDEX(Data!$A$2:$H$100,MATCH($B12,Data!$A$2:$A$100,0),3)</f>
        <v>1800</v>
      </c>
      <c r="G12" s="60"/>
      <c r="H12" s="60">
        <f>INDEX(Data!$A$2:$H$100,MATCH($B12,Data!$A$2:$A$100,0),4)</f>
        <v>5982</v>
      </c>
      <c r="I12" s="60"/>
      <c r="J12" s="60">
        <f>INDEX(Data!$A$2:$H$100,MATCH($B12,Data!$A$2:$A$100,0),5)</f>
        <v>13591</v>
      </c>
      <c r="K12" s="61"/>
      <c r="L12" s="62">
        <f>INDEX(Data!$A$2:$H$100,MATCH($B12,Data!$A$2:$A$100,0),6)</f>
        <v>1155</v>
      </c>
      <c r="M12" s="63"/>
      <c r="N12" s="62">
        <f>INDEX(Data!$A$2:$H$100,MATCH($B12,Data!$A$2:$A$100,0),7)</f>
        <v>193</v>
      </c>
      <c r="O12" s="63"/>
      <c r="P12" s="62" t="str">
        <f>INDEX(Data!$A$2:$H$100,MATCH($B12,Data!$A$2:$A$100,0),8)</f>
        <v xml:space="preserve">NA </v>
      </c>
    </row>
    <row customFormat="1" customHeight="1" ht="14.1" r="13" s="3" spans="1:17" x14ac:dyDescent="0.2">
      <c r="A13" s="57"/>
      <c r="B13" s="64">
        <f>LARGE(Data!$A$2:$A$100,18)</f>
        <v>2000</v>
      </c>
      <c r="C13" s="65"/>
      <c r="D13" s="66">
        <f>INDEX(Data!$A$2:$H$100,MATCH($B13,Data!$A$2:$A$100,0),2)</f>
        <v>9677</v>
      </c>
      <c r="E13" s="66"/>
      <c r="F13" s="66">
        <f>INDEX(Data!$A$2:$H$100,MATCH($B13,Data!$A$2:$A$100,0),3)</f>
        <v>1861</v>
      </c>
      <c r="G13" s="66"/>
      <c r="H13" s="66">
        <f>INDEX(Data!$A$2:$H$100,MATCH($B13,Data!$A$2:$A$100,0),4)</f>
        <v>6440</v>
      </c>
      <c r="I13" s="66"/>
      <c r="J13" s="66">
        <f>INDEX(Data!$A$2:$H$100,MATCH($B13,Data!$A$2:$A$100,0),5)</f>
        <v>13921</v>
      </c>
      <c r="K13" s="67"/>
      <c r="L13" s="68">
        <f>INDEX(Data!$A$2:$H$100,MATCH($B13,Data!$A$2:$A$100,0),6)</f>
        <v>1149</v>
      </c>
      <c r="M13" s="69"/>
      <c r="N13" s="68">
        <f>INDEX(Data!$A$2:$H$100,MATCH($B13,Data!$A$2:$A$100,0),7)</f>
        <v>202</v>
      </c>
      <c r="O13" s="69"/>
      <c r="P13" s="68" t="str">
        <f>INDEX(Data!$A$2:$H$100,MATCH($B13,Data!$A$2:$A$100,0),8)</f>
        <v xml:space="preserve">NA </v>
      </c>
    </row>
    <row customFormat="1" customHeight="1" ht="14.1" r="14" s="3" spans="1:17" x14ac:dyDescent="0.2">
      <c r="B14" s="58">
        <f>LARGE(Data!$A$2:$A$100,17)</f>
        <v>2001</v>
      </c>
      <c r="C14" s="58"/>
      <c r="D14" s="60">
        <f>INDEX(Data!$A$2:$H$100,MATCH($B14,Data!$A$2:$A$100,0),2)</f>
        <v>9273</v>
      </c>
      <c r="E14" s="60"/>
      <c r="F14" s="60">
        <f>INDEX(Data!$A$2:$H$100,MATCH($B14,Data!$A$2:$A$100,0),3)</f>
        <v>1877</v>
      </c>
      <c r="G14" s="60"/>
      <c r="H14" s="60">
        <f>INDEX(Data!$A$2:$H$100,MATCH($B14,Data!$A$2:$A$100,0),4)</f>
        <v>6494</v>
      </c>
      <c r="I14" s="60"/>
      <c r="J14" s="60">
        <f>INDEX(Data!$A$2:$H$100,MATCH($B14,Data!$A$2:$A$100,0),5)</f>
        <v>13920</v>
      </c>
      <c r="K14" s="60"/>
      <c r="L14" s="62">
        <f>INDEX(Data!$A$2:$H$100,MATCH($B14,Data!$A$2:$A$100,0),6)</f>
        <v>1183</v>
      </c>
      <c r="M14" s="63"/>
      <c r="N14" s="62">
        <f>INDEX(Data!$A$2:$H$100,MATCH($B14,Data!$A$2:$A$100,0),7)</f>
        <v>211</v>
      </c>
      <c r="O14" s="63"/>
      <c r="P14" s="62" t="str">
        <f>INDEX(Data!$A$2:$H$100,MATCH($B14,Data!$A$2:$A$100,0),8)</f>
        <v xml:space="preserve">NA </v>
      </c>
    </row>
    <row customFormat="1" customHeight="1" ht="14.1" r="15" s="3" spans="1:17" x14ac:dyDescent="0.2">
      <c r="B15" s="58">
        <f>LARGE(Data!$A$2:$A$100,16)</f>
        <v>2002</v>
      </c>
      <c r="C15" s="59"/>
      <c r="D15" s="60">
        <f>INDEX(Data!$A$2:$H$100,MATCH($B15,Data!$A$2:$A$100,0),2)</f>
        <v>9601</v>
      </c>
      <c r="E15" s="60"/>
      <c r="F15" s="60">
        <f>INDEX(Data!$A$2:$H$100,MATCH($B15,Data!$A$2:$A$100,0),3)</f>
        <v>1918</v>
      </c>
      <c r="G15" s="63"/>
      <c r="H15" s="60">
        <f>INDEX(Data!$A$2:$H$100,MATCH($B15,Data!$A$2:$A$100,0),4)</f>
        <v>6673</v>
      </c>
      <c r="I15" s="60"/>
      <c r="J15" s="60">
        <f>INDEX(Data!$A$2:$H$100,MATCH($B15,Data!$A$2:$A$100,0),5)</f>
        <v>13909</v>
      </c>
      <c r="K15" s="61"/>
      <c r="L15" s="62">
        <f>INDEX(Data!$A$2:$H$100,MATCH($B15,Data!$A$2:$A$100,0),6)</f>
        <v>1198</v>
      </c>
      <c r="M15" s="63"/>
      <c r="N15" s="62">
        <f>INDEX(Data!$A$2:$H$100,MATCH($B15,Data!$A$2:$A$100,0),7)</f>
        <v>230</v>
      </c>
      <c r="O15" s="63"/>
      <c r="P15" s="62" t="str">
        <f>INDEX(Data!$A$2:$H$100,MATCH($B15,Data!$A$2:$A$100,0),8)</f>
        <v xml:space="preserve">NA </v>
      </c>
    </row>
    <row customFormat="1" customHeight="1" ht="14.1" r="16" s="3" spans="1:17" x14ac:dyDescent="0.2">
      <c r="A16" s="57"/>
      <c r="B16" s="64">
        <f>LARGE(Data!$A$2:$A$100,15)</f>
        <v>2003</v>
      </c>
      <c r="C16" s="65"/>
      <c r="D16" s="66">
        <f>INDEX(Data!$A$2:$H$100,MATCH($B16,Data!$A$2:$A$100,0),2)</f>
        <v>12507</v>
      </c>
      <c r="E16" s="66"/>
      <c r="F16" s="66">
        <f>INDEX(Data!$A$2:$H$100,MATCH($B16,Data!$A$2:$A$100,0),3)</f>
        <v>1977</v>
      </c>
      <c r="G16" s="69"/>
      <c r="H16" s="66">
        <f>INDEX(Data!$A$2:$H$100,MATCH($B16,Data!$A$2:$A$100,0),4)</f>
        <v>7000</v>
      </c>
      <c r="I16" s="66"/>
      <c r="J16" s="66">
        <f>INDEX(Data!$A$2:$H$100,MATCH($B16,Data!$A$2:$A$100,0),5)</f>
        <v>14327</v>
      </c>
      <c r="K16" s="67"/>
      <c r="L16" s="68">
        <f>INDEX(Data!$A$2:$H$100,MATCH($B16,Data!$A$2:$A$100,0),6)</f>
        <v>1223</v>
      </c>
      <c r="M16" s="69"/>
      <c r="N16" s="68">
        <f>INDEX(Data!$A$2:$H$100,MATCH($B16,Data!$A$2:$A$100,0),7)</f>
        <v>220</v>
      </c>
      <c r="O16" s="69"/>
      <c r="P16" s="68" t="str">
        <f>INDEX(Data!$A$2:$H$100,MATCH($B16,Data!$A$2:$A$100,0),8)</f>
        <v xml:space="preserve">NA </v>
      </c>
    </row>
    <row customFormat="1" customHeight="1" ht="14.1" r="17" s="3" spans="1:23" x14ac:dyDescent="0.2">
      <c r="B17" s="58">
        <f>LARGE(Data!$A$2:$A$100,14)</f>
        <v>2004</v>
      </c>
      <c r="C17" s="59"/>
      <c r="D17" s="60">
        <f>INDEX(Data!$A$2:$H$100,MATCH($B17,Data!$A$2:$A$100,0),2)</f>
        <v>13139</v>
      </c>
      <c r="E17" s="60"/>
      <c r="F17" s="60">
        <f>INDEX(Data!$A$2:$H$100,MATCH($B17,Data!$A$2:$A$100,0),3)</f>
        <v>1903</v>
      </c>
      <c r="G17" s="63"/>
      <c r="H17" s="60">
        <f>INDEX(Data!$A$2:$H$100,MATCH($B17,Data!$A$2:$A$100,0),4)</f>
        <v>7077</v>
      </c>
      <c r="I17" s="60"/>
      <c r="J17" s="60">
        <f>INDEX(Data!$A$2:$H$100,MATCH($B17,Data!$A$2:$A$100,0),5)</f>
        <v>14475</v>
      </c>
      <c r="K17" s="61"/>
      <c r="L17" s="62">
        <f>INDEX(Data!$A$2:$H$100,MATCH($B17,Data!$A$2:$A$100,0),6)</f>
        <v>1263</v>
      </c>
      <c r="M17" s="63"/>
      <c r="N17" s="62">
        <f>INDEX(Data!$A$2:$H$100,MATCH($B17,Data!$A$2:$A$100,0),7)</f>
        <v>227</v>
      </c>
      <c r="O17" s="63"/>
      <c r="P17" s="62" t="str">
        <f>INDEX(Data!$A$2:$H$100,MATCH($B17,Data!$A$2:$A$100,0),8)</f>
        <v xml:space="preserve">NA </v>
      </c>
    </row>
    <row customFormat="1" customHeight="1" ht="14.1" r="18" s="3" spans="1:23" x14ac:dyDescent="0.2">
      <c r="B18" s="58">
        <f>LARGE(Data!$A$2:$A$100,13)</f>
        <v>2005</v>
      </c>
      <c r="C18" s="59"/>
      <c r="D18" s="60">
        <f>INDEX(Data!$A$2:$H$100,MATCH($B18,Data!$A$2:$A$100,0),2)</f>
        <v>14081</v>
      </c>
      <c r="E18" s="60"/>
      <c r="F18" s="60">
        <f>INDEX(Data!$A$2:$H$100,MATCH($B18,Data!$A$2:$A$100,0),3)</f>
        <v>2060</v>
      </c>
      <c r="G18" s="63"/>
      <c r="H18" s="60">
        <f>INDEX(Data!$A$2:$H$100,MATCH($B18,Data!$A$2:$A$100,0),4)</f>
        <v>7503</v>
      </c>
      <c r="I18" s="60"/>
      <c r="J18" s="60">
        <f>INDEX(Data!$A$2:$H$100,MATCH($B18,Data!$A$2:$A$100,0),5)</f>
        <v>15416</v>
      </c>
      <c r="K18" s="61"/>
      <c r="L18" s="62">
        <f>INDEX(Data!$A$2:$H$100,MATCH($B18,Data!$A$2:$A$100,0),6)</f>
        <v>1462</v>
      </c>
      <c r="M18" s="63"/>
      <c r="N18" s="62">
        <f>INDEX(Data!$A$2:$H$100,MATCH($B18,Data!$A$2:$A$100,0),7)</f>
        <v>221</v>
      </c>
      <c r="O18" s="63"/>
      <c r="P18" s="62" t="str">
        <f>INDEX(Data!$A$2:$H$100,MATCH($B18,Data!$A$2:$A$100,0),8)</f>
        <v xml:space="preserve">NA </v>
      </c>
    </row>
    <row customFormat="1" customHeight="1" ht="14.1" r="19" s="3" spans="1:23" x14ac:dyDescent="0.2">
      <c r="A19" s="57"/>
      <c r="B19" s="64">
        <f>LARGE(Data!$A$2:$A$100,12)</f>
        <v>2006</v>
      </c>
      <c r="C19" s="65"/>
      <c r="D19" s="66">
        <f>INDEX(Data!$A$2:$H$100,MATCH($B19,Data!$A$2:$A$100,0),2)</f>
        <v>14390</v>
      </c>
      <c r="E19" s="66"/>
      <c r="F19" s="66">
        <f>INDEX(Data!$A$2:$H$100,MATCH($B19,Data!$A$2:$A$100,0),3)</f>
        <v>2049</v>
      </c>
      <c r="G19" s="69"/>
      <c r="H19" s="66">
        <f>INDEX(Data!$A$2:$H$100,MATCH($B19,Data!$A$2:$A$100,0),4)</f>
        <v>6846</v>
      </c>
      <c r="I19" s="66"/>
      <c r="J19" s="66">
        <f>INDEX(Data!$A$2:$H$100,MATCH($B19,Data!$A$2:$A$100,0),5)</f>
        <v>15520</v>
      </c>
      <c r="K19" s="67"/>
      <c r="L19" s="68">
        <f>INDEX(Data!$A$2:$H$100,MATCH($B19,Data!$A$2:$A$100,0),6)</f>
        <v>1110</v>
      </c>
      <c r="M19" s="69"/>
      <c r="N19" s="68">
        <f>INDEX(Data!$A$2:$H$100,MATCH($B19,Data!$A$2:$A$100,0),7)</f>
        <v>267</v>
      </c>
      <c r="O19" s="69"/>
      <c r="P19" s="68" t="str">
        <f>INDEX(Data!$A$2:$H$100,MATCH($B19,Data!$A$2:$A$100,0),8)</f>
        <v xml:space="preserve">NA </v>
      </c>
    </row>
    <row customFormat="1" customHeight="1" ht="14.1" r="20" s="3" spans="1:23" x14ac:dyDescent="0.2">
      <c r="B20" s="58">
        <f>LARGE(Data!$A$2:$A$100,11)</f>
        <v>2007</v>
      </c>
      <c r="C20" s="59"/>
      <c r="D20" s="60">
        <f>INDEX(Data!$A$2:$H$100,MATCH($B20,Data!$A$2:$A$100,0),2)</f>
        <v>14529</v>
      </c>
      <c r="E20" s="60"/>
      <c r="F20" s="60">
        <f>INDEX(Data!$A$2:$H$100,MATCH($B20,Data!$A$2:$A$100,0),3)</f>
        <v>2205</v>
      </c>
      <c r="G20" s="63"/>
      <c r="H20" s="60">
        <f>INDEX(Data!$A$2:$H$100,MATCH($B20,Data!$A$2:$A$100,0),4)</f>
        <v>7645</v>
      </c>
      <c r="I20" s="60"/>
      <c r="J20" s="60">
        <f>INDEX(Data!$A$2:$H$100,MATCH($B20,Data!$A$2:$A$100,0),5)</f>
        <v>15655</v>
      </c>
      <c r="K20" s="61"/>
      <c r="L20" s="62">
        <f>INDEX(Data!$A$2:$H$100,MATCH($B20,Data!$A$2:$A$100,0),6)</f>
        <v>1270</v>
      </c>
      <c r="M20" s="63"/>
      <c r="N20" s="62">
        <f>INDEX(Data!$A$2:$H$100,MATCH($B20,Data!$A$2:$A$100,0),7)</f>
        <v>227</v>
      </c>
      <c r="O20" s="63"/>
      <c r="P20" s="62">
        <f>INDEX(Data!$A$2:$H$100,MATCH($B20,Data!$A$2:$A$100,0),8)</f>
        <v>27</v>
      </c>
    </row>
    <row customFormat="1" customHeight="1" ht="14.1" r="21" s="3" spans="1:23" x14ac:dyDescent="0.2">
      <c r="B21" s="58">
        <f>LARGE(Data!$A$2:$A$100,10)</f>
        <v>2008</v>
      </c>
      <c r="C21" s="59"/>
      <c r="D21" s="60">
        <f>INDEX(Data!$A$2:$H$100,MATCH($B21,Data!$A$2:$A$100,0),2)</f>
        <v>10505</v>
      </c>
      <c r="E21" s="60"/>
      <c r="F21" s="60">
        <f>INDEX(Data!$A$2:$H$100,MATCH($B21,Data!$A$2:$A$100,0),3)</f>
        <v>2411</v>
      </c>
      <c r="G21" s="63"/>
      <c r="H21" s="60">
        <f>INDEX(Data!$A$2:$H$100,MATCH($B21,Data!$A$2:$A$100,0),4)</f>
        <v>7795</v>
      </c>
      <c r="I21" s="60"/>
      <c r="J21" s="60">
        <f>INDEX(Data!$A$2:$H$100,MATCH($B21,Data!$A$2:$A$100,0),5)</f>
        <v>15085</v>
      </c>
      <c r="K21" s="61"/>
      <c r="L21" s="62">
        <f>INDEX(Data!$A$2:$H$100,MATCH($B21,Data!$A$2:$A$100,0),6)</f>
        <v>1358</v>
      </c>
      <c r="M21" s="63"/>
      <c r="N21" s="62">
        <f>INDEX(Data!$A$2:$H$100,MATCH($B21,Data!$A$2:$A$100,0),7)</f>
        <v>242</v>
      </c>
      <c r="O21" s="63"/>
      <c r="P21" s="62">
        <f>INDEX(Data!$A$2:$H$100,MATCH($B21,Data!$A$2:$A$100,0),8)</f>
        <v>38</v>
      </c>
    </row>
    <row customFormat="1" customHeight="1" ht="14.1" r="22" s="3" spans="1:23" x14ac:dyDescent="0.2">
      <c r="A22" s="57"/>
      <c r="B22" s="64">
        <f>LARGE(Data!$A$2:$A$100,9)</f>
        <v>2009</v>
      </c>
      <c r="C22" s="65"/>
      <c r="D22" s="66">
        <f>INDEX(Data!$A$2:$H$100,MATCH($B22,Data!$A$2:$A$100,0),2)</f>
        <v>7352</v>
      </c>
      <c r="E22" s="66"/>
      <c r="F22" s="66">
        <f>INDEX(Data!$A$2:$H$100,MATCH($B22,Data!$A$2:$A$100,0),3)</f>
        <v>1900</v>
      </c>
      <c r="G22" s="69"/>
      <c r="H22" s="66">
        <f>INDEX(Data!$A$2:$H$100,MATCH($B22,Data!$A$2:$A$100,0),4)</f>
        <v>8367</v>
      </c>
      <c r="I22" s="66"/>
      <c r="J22" s="66">
        <f>INDEX(Data!$A$2:$H$100,MATCH($B22,Data!$A$2:$A$100,0),5)</f>
        <v>14578</v>
      </c>
      <c r="K22" s="67"/>
      <c r="L22" s="68">
        <f>INDEX(Data!$A$2:$H$100,MATCH($B22,Data!$A$2:$A$100,0),6)</f>
        <v>1419</v>
      </c>
      <c r="M22" s="69"/>
      <c r="N22" s="68">
        <f>INDEX(Data!$A$2:$H$100,MATCH($B22,Data!$A$2:$A$100,0),7)</f>
        <v>216</v>
      </c>
      <c r="O22" s="69"/>
      <c r="P22" s="68">
        <f>INDEX(Data!$A$2:$H$100,MATCH($B22,Data!$A$2:$A$100,0),8)</f>
        <v>52</v>
      </c>
    </row>
    <row customFormat="1" customHeight="1" ht="14.1" r="23" s="3" spans="1:23" x14ac:dyDescent="0.2">
      <c r="B23" s="58">
        <f>LARGE(Data!$A$2:$A$100,8)</f>
        <v>2010</v>
      </c>
      <c r="C23" s="59"/>
      <c r="D23" s="60">
        <f>INDEX(Data!$A$2:$H$100,MATCH($B23,Data!$A$2:$A$100,0),2)</f>
        <v>7182</v>
      </c>
      <c r="E23" s="60"/>
      <c r="F23" s="60">
        <f>INDEX(Data!$A$2:$H$100,MATCH($B23,Data!$A$2:$A$100,0),3)</f>
        <v>2741</v>
      </c>
      <c r="G23" s="63"/>
      <c r="H23" s="60">
        <f>INDEX(Data!$A$2:$H$100,MATCH($B23,Data!$A$2:$A$100,0),4)</f>
        <v>9048</v>
      </c>
      <c r="I23" s="60"/>
      <c r="J23" s="60">
        <f>INDEX(Data!$A$2:$H$100,MATCH($B23,Data!$A$2:$A$100,0),5)</f>
        <v>13166</v>
      </c>
      <c r="K23" s="61"/>
      <c r="L23" s="62">
        <f>INDEX(Data!$A$2:$H$100,MATCH($B23,Data!$A$2:$A$100,0),6)</f>
        <v>1232</v>
      </c>
      <c r="M23" s="63"/>
      <c r="N23" s="62">
        <f>INDEX(Data!$A$2:$H$100,MATCH($B23,Data!$A$2:$A$100,0),7)</f>
        <v>237</v>
      </c>
      <c r="O23" s="63"/>
      <c r="P23" s="62">
        <f>INDEX(Data!$A$2:$H$100,MATCH($B23,Data!$A$2:$A$100,0),8)</f>
        <v>50</v>
      </c>
    </row>
    <row customFormat="1" customHeight="1" ht="14.1" r="24" s="3" spans="1:23" x14ac:dyDescent="0.2">
      <c r="B24" s="58">
        <f>LARGE(Data!$A$2:$A$100,7)</f>
        <v>2011</v>
      </c>
      <c r="C24" s="70"/>
      <c r="D24" s="60">
        <f>INDEX(Data!$A$2:$H$100,MATCH($B24,Data!$A$2:$A$100,0),2)</f>
        <v>7164</v>
      </c>
      <c r="E24" s="70"/>
      <c r="F24" s="60">
        <f>INDEX(Data!$A$2:$H$100,MATCH($B24,Data!$A$2:$A$100,0),3)</f>
        <v>1882</v>
      </c>
      <c r="G24" s="70"/>
      <c r="H24" s="60">
        <f>INDEX(Data!$A$2:$H$100,MATCH($B24,Data!$A$2:$A$100,0),4)</f>
        <v>8611</v>
      </c>
      <c r="I24" s="70"/>
      <c r="J24" s="60">
        <f>INDEX(Data!$A$2:$H$100,MATCH($B24,Data!$A$2:$A$100,0),5)</f>
        <v>12342</v>
      </c>
      <c r="K24" s="70"/>
      <c r="L24" s="62">
        <f>INDEX(Data!$A$2:$H$100,MATCH($B24,Data!$A$2:$A$100,0),6)</f>
        <v>1218</v>
      </c>
      <c r="M24" s="63"/>
      <c r="N24" s="62">
        <f>INDEX(Data!$A$2:$H$100,MATCH($B24,Data!$A$2:$A$100,0),7)</f>
        <v>240</v>
      </c>
      <c r="O24" s="63"/>
      <c r="P24" s="62">
        <f>INDEX(Data!$A$2:$H$100,MATCH($B24,Data!$A$2:$A$100,0),8)</f>
        <v>54</v>
      </c>
    </row>
    <row customFormat="1" customHeight="1" ht="14.1" r="25" s="3" spans="1:23" x14ac:dyDescent="0.2">
      <c r="A25" s="57"/>
      <c r="B25" s="64">
        <f>LARGE(Data!$A$2:$A$100,6)</f>
        <v>2012</v>
      </c>
      <c r="C25" s="69"/>
      <c r="D25" s="66">
        <f>INDEX(Data!$A$2:$H$100,MATCH($B25,Data!$A$2:$A$100,0),2)</f>
        <v>6745</v>
      </c>
      <c r="E25" s="69"/>
      <c r="F25" s="66">
        <f>INDEX(Data!$A$2:$H$100,MATCH($B25,Data!$A$2:$A$100,0),3)</f>
        <v>2608</v>
      </c>
      <c r="G25" s="69"/>
      <c r="H25" s="66">
        <f>INDEX(Data!$A$2:$H$100,MATCH($B25,Data!$A$2:$A$100,0),4)</f>
        <v>8976</v>
      </c>
      <c r="I25" s="69"/>
      <c r="J25" s="66">
        <f>INDEX(Data!$A$2:$H$100,MATCH($B25,Data!$A$2:$A$100,0),5)</f>
        <v>12604</v>
      </c>
      <c r="K25" s="69"/>
      <c r="L25" s="68">
        <f>INDEX(Data!$A$2:$H$100,MATCH($B25,Data!$A$2:$A$100,0),6)</f>
        <v>1182</v>
      </c>
      <c r="M25" s="69"/>
      <c r="N25" s="68">
        <f>INDEX(Data!$A$2:$H$100,MATCH($B25,Data!$A$2:$A$100,0),7)</f>
        <v>252</v>
      </c>
      <c r="O25" s="69"/>
      <c r="P25" s="68">
        <f>INDEX(Data!$A$2:$H$100,MATCH($B25,Data!$A$2:$A$100,0),8)</f>
        <v>48</v>
      </c>
    </row>
    <row customFormat="1" customHeight="1" ht="14.1" r="26" s="3" spans="1:23" x14ac:dyDescent="0.2">
      <c r="B26" s="58">
        <f>LARGE(Data!$A$2:$A$100,5)</f>
        <v>2013</v>
      </c>
      <c r="C26" s="59"/>
      <c r="D26" s="60">
        <f>INDEX(Data!$A$2:$H$100,MATCH($B26,Data!$A$2:$A$100,0),2)</f>
        <v>6752</v>
      </c>
      <c r="E26" s="60"/>
      <c r="F26" s="60">
        <f>INDEX(Data!$A$2:$H$100,MATCH($B26,Data!$A$2:$A$100,0),3)</f>
        <v>2784</v>
      </c>
      <c r="G26" s="63"/>
      <c r="H26" s="60">
        <f>INDEX(Data!$A$2:$H$100,MATCH($B26,Data!$A$2:$A$100,0),4)</f>
        <v>9235</v>
      </c>
      <c r="I26" s="60"/>
      <c r="J26" s="60">
        <f>INDEX(Data!$A$2:$H$100,MATCH($B26,Data!$A$2:$A$100,0),5)</f>
        <v>11839</v>
      </c>
      <c r="K26" s="61"/>
      <c r="L26" s="62">
        <f>INDEX(Data!$A$2:$H$100,MATCH($B26,Data!$A$2:$A$100,0),6)</f>
        <v>1206</v>
      </c>
      <c r="M26" s="63"/>
      <c r="N26" s="62">
        <f>INDEX(Data!$A$2:$H$100,MATCH($B26,Data!$A$2:$A$100,0),7)</f>
        <v>248</v>
      </c>
      <c r="O26" s="63"/>
      <c r="P26" s="62">
        <f>INDEX(Data!$A$2:$H$100,MATCH($B26,Data!$A$2:$A$100,0),8)</f>
        <v>51</v>
      </c>
    </row>
    <row customFormat="1" customHeight="1" ht="14.1" r="27" s="3" spans="1:23" x14ac:dyDescent="0.2">
      <c r="B27" s="58">
        <f>LARGE(Data!$A$2:$A$100,4)</f>
        <v>2014</v>
      </c>
      <c r="C27" s="59"/>
      <c r="D27" s="60">
        <f>INDEX(Data!$A$2:$H$100,MATCH($B27,Data!$A$2:$A$100,0),2)</f>
        <v>6953</v>
      </c>
      <c r="E27" s="60"/>
      <c r="F27" s="60">
        <f>INDEX(Data!$A$2:$H$100,MATCH($B27,Data!$A$2:$A$100,0),3)</f>
        <v>1998</v>
      </c>
      <c r="G27" s="63"/>
      <c r="H27" s="60">
        <f>INDEX(Data!$A$2:$H$100,MATCH($B27,Data!$A$2:$A$100,0),4)</f>
        <v>9536</v>
      </c>
      <c r="I27" s="60"/>
      <c r="J27" s="60">
        <f>INDEX(Data!$A$2:$H$100,MATCH($B27,Data!$A$2:$A$100,0),5)</f>
        <v>11979</v>
      </c>
      <c r="K27" s="61"/>
      <c r="L27" s="62">
        <f>INDEX(Data!$A$2:$H$100,MATCH($B27,Data!$A$2:$A$100,0),6)</f>
        <v>1217</v>
      </c>
      <c r="M27" s="63"/>
      <c r="N27" s="62">
        <f>INDEX(Data!$A$2:$H$100,MATCH($B27,Data!$A$2:$A$100,0),7)</f>
        <v>258</v>
      </c>
      <c r="O27" s="63"/>
      <c r="P27" s="62">
        <f>INDEX(Data!$A$2:$H$100,MATCH($B27,Data!$A$2:$A$100,0),8)</f>
        <v>49</v>
      </c>
      <c r="W27" s="74"/>
    </row>
    <row customFormat="1" customHeight="1" ht="14.1" r="28" s="3" spans="1:23" x14ac:dyDescent="0.2">
      <c r="A28" s="57"/>
      <c r="B28" s="64">
        <f>LARGE(Data!$A$2:$A$100,3)</f>
        <v>2015</v>
      </c>
      <c r="C28" s="65"/>
      <c r="D28" s="66">
        <f>INDEX(Data!$A$2:$H$100,MATCH($B28,Data!$A$2:$A$100,0),2)</f>
        <v>7202</v>
      </c>
      <c r="E28" s="66"/>
      <c r="F28" s="66">
        <f>INDEX(Data!$A$2:$H$100,MATCH($B28,Data!$A$2:$A$100,0),3)</f>
        <v>2141</v>
      </c>
      <c r="G28" s="69"/>
      <c r="H28" s="66">
        <f>INDEX(Data!$A$2:$H$100,MATCH($B28,Data!$A$2:$A$100,0),4)</f>
        <v>9559</v>
      </c>
      <c r="I28" s="66"/>
      <c r="J28" s="66">
        <f>INDEX(Data!$A$2:$H$100,MATCH($B28,Data!$A$2:$A$100,0),5)</f>
        <v>12615</v>
      </c>
      <c r="K28" s="67"/>
      <c r="L28" s="68">
        <f>INDEX(Data!$A$2:$H$100,MATCH($B28,Data!$A$2:$A$100,0),6)</f>
        <v>1262</v>
      </c>
      <c r="M28" s="69"/>
      <c r="N28" s="68">
        <f>INDEX(Data!$A$2:$H$100,MATCH($B28,Data!$A$2:$A$100,0),7)</f>
        <v>272</v>
      </c>
      <c r="O28" s="69"/>
      <c r="P28" s="68">
        <f>INDEX(Data!$A$2:$H$100,MATCH($B28,Data!$A$2:$A$100,0),8)</f>
        <v>56</v>
      </c>
    </row>
    <row customFormat="1" customHeight="1" ht="14.1" r="29" s="3" spans="1:23" x14ac:dyDescent="0.2">
      <c r="B29" s="58">
        <f>LARGE(Data!$A$2:$A$100,2)</f>
        <v>2016</v>
      </c>
      <c r="C29" s="59"/>
      <c r="D29" s="60">
        <f>INDEX(Data!$A$2:$H$100,MATCH($B29,Data!$A$2:$A$100,0),2)</f>
        <v>7289</v>
      </c>
      <c r="E29" s="60"/>
      <c r="F29" s="60">
        <f>INDEX(Data!$A$2:$H$100,MATCH($B29,Data!$A$2:$A$100,0),3)</f>
        <v>2139</v>
      </c>
      <c r="G29" s="63"/>
      <c r="H29" s="60">
        <f>INDEX(Data!$A$2:$H$100,MATCH($B29,Data!$A$2:$A$100,0),4)</f>
        <v>9917</v>
      </c>
      <c r="I29" s="60"/>
      <c r="J29" s="60">
        <f>INDEX(Data!$A$2:$H$100,MATCH($B29,Data!$A$2:$A$100,0),5)</f>
        <v>12896</v>
      </c>
      <c r="K29" s="61"/>
      <c r="L29" s="62">
        <f>INDEX(Data!$A$2:$H$100,MATCH($B29,Data!$A$2:$A$100,0),6)</f>
        <v>1283</v>
      </c>
      <c r="M29" s="63"/>
      <c r="N29" s="62">
        <f>INDEX(Data!$A$2:$H$100,MATCH($B29,Data!$A$2:$A$100,0),7)</f>
        <v>262</v>
      </c>
      <c r="O29" s="63"/>
      <c r="P29" s="62">
        <f>INDEX(Data!$A$2:$H$100,MATCH($B29,Data!$A$2:$A$100,0),8)</f>
        <v>54</v>
      </c>
    </row>
    <row customFormat="1" customHeight="1" ht="14.1" r="30" s="3" spans="1:23" x14ac:dyDescent="0.2">
      <c r="B30" s="58">
        <f>LARGE(Data!$A$2:$A$100,1)</f>
        <v>2017</v>
      </c>
      <c r="C30" s="59"/>
      <c r="D30" s="60">
        <f>INDEX(Data!$A$2:$H$100,MATCH($B30,Data!$A$2:$A$100,0),2)</f>
        <v>7340</v>
      </c>
      <c r="E30" s="60"/>
      <c r="F30" s="60">
        <f>INDEX(Data!$A$2:$H$100,MATCH($B30,Data!$A$2:$A$100,0),3)</f>
        <v>2232</v>
      </c>
      <c r="G30" s="63"/>
      <c r="H30" s="60">
        <f>INDEX(Data!$A$2:$H$100,MATCH($B30,Data!$A$2:$A$100,0),4)</f>
        <v>10148</v>
      </c>
      <c r="I30" s="60"/>
      <c r="J30" s="60">
        <f>INDEX(Data!$A$2:$H$100,MATCH($B30,Data!$A$2:$A$100,0),5)</f>
        <v>13125</v>
      </c>
      <c r="K30" s="61"/>
      <c r="L30" s="62">
        <f>INDEX(Data!$A$2:$H$100,MATCH($B30,Data!$A$2:$A$100,0),6)</f>
        <v>1249</v>
      </c>
      <c r="M30" s="63"/>
      <c r="N30" s="62">
        <f>INDEX(Data!$A$2:$H$100,MATCH($B30,Data!$A$2:$A$100,0),7)</f>
        <v>285</v>
      </c>
      <c r="O30" s="63"/>
      <c r="P30" s="62">
        <f>INDEX(Data!$A$2:$H$100,MATCH($B30,Data!$A$2:$A$100,0),8)</f>
        <v>64</v>
      </c>
    </row>
    <row customFormat="1" customHeight="1" ht="14.45" r="31" s="3" spans="1:23" x14ac:dyDescent="0.2">
      <c r="B31" s="39"/>
      <c r="D31" s="11"/>
      <c r="F31" s="11"/>
      <c r="H31" s="11"/>
      <c r="J31" s="11"/>
      <c r="L31" s="24"/>
      <c r="N31" s="24"/>
      <c r="P31" s="9"/>
    </row>
    <row customFormat="1" r="32" s="3" spans="1:23" x14ac:dyDescent="0.2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</row>
    <row customFormat="1" r="33" s="3" spans="1:1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customFormat="1" r="34" s="3" spans="1:16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</row>
    <row customFormat="1" customHeight="1" ht="12.75" r="35" s="2" spans="1:16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</row>
    <row customFormat="1" r="36" s="3" spans="1:16" x14ac:dyDescent="0.2">
      <c r="A36" s="23"/>
      <c r="B36" s="23"/>
      <c r="C36" s="23"/>
      <c r="D36" s="33"/>
      <c r="E36" s="33"/>
      <c r="F36" s="33"/>
      <c r="G36" s="33"/>
      <c r="H36" s="33"/>
      <c r="I36" s="33"/>
      <c r="J36" s="33"/>
      <c r="K36" s="33"/>
      <c r="L36" s="33"/>
      <c r="M36" s="23"/>
      <c r="N36" s="23"/>
      <c r="O36" s="23"/>
    </row>
    <row customFormat="1" r="37" s="3" spans="1:16" x14ac:dyDescent="0.2">
      <c r="A37" s="23"/>
      <c r="B37" s="23"/>
      <c r="C37" s="23"/>
      <c r="D37" s="23"/>
      <c r="E37" s="34"/>
      <c r="F37" s="34"/>
      <c r="G37" s="34"/>
      <c r="H37" s="23"/>
      <c r="I37" s="23"/>
      <c r="J37" s="23"/>
      <c r="K37" s="23"/>
      <c r="L37" s="23"/>
      <c r="M37" s="23"/>
      <c r="N37" s="23"/>
      <c r="O37" s="23"/>
    </row>
    <row customFormat="1" r="38" s="3" spans="1:16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customFormat="1" r="39" s="3" spans="1:16" x14ac:dyDescent="0.2">
      <c r="A39" s="23"/>
      <c r="B39" s="34"/>
      <c r="C39" s="34"/>
      <c r="D39" s="34"/>
      <c r="E39" s="34"/>
      <c r="F39" s="23"/>
      <c r="G39" s="34"/>
      <c r="H39" s="34"/>
      <c r="I39" s="23"/>
      <c r="J39" s="34"/>
      <c r="K39" s="34"/>
      <c r="L39" s="35"/>
      <c r="M39" s="23"/>
      <c r="N39" s="23"/>
      <c r="O39" s="23"/>
      <c r="P39" s="4"/>
    </row>
    <row customFormat="1" r="40" s="3" spans="1:16" x14ac:dyDescent="0.2">
      <c r="A40" s="23"/>
      <c r="B40" s="34"/>
      <c r="C40" s="36"/>
      <c r="D40" s="34"/>
      <c r="E40" s="36"/>
      <c r="F40" s="34"/>
      <c r="G40" s="36"/>
      <c r="H40" s="34"/>
      <c r="I40" s="36"/>
      <c r="J40" s="34"/>
      <c r="K40" s="36"/>
      <c r="L40" s="35"/>
      <c r="M40" s="23"/>
      <c r="N40" s="23"/>
      <c r="O40" s="23"/>
      <c r="P40" s="4"/>
    </row>
    <row customFormat="1" r="41" s="3" spans="1:16" x14ac:dyDescent="0.2">
      <c r="A41" s="23"/>
      <c r="B41" s="7"/>
      <c r="C41" s="7"/>
      <c r="D41" s="8"/>
      <c r="E41" s="8"/>
      <c r="F41" s="8"/>
      <c r="G41" s="8"/>
      <c r="H41" s="8"/>
      <c r="I41" s="8"/>
      <c r="J41" s="9"/>
      <c r="K41" s="8"/>
      <c r="L41" s="9"/>
      <c r="M41" s="23"/>
      <c r="N41" s="9"/>
      <c r="O41" s="23"/>
    </row>
    <row customFormat="1" r="42" s="3" spans="1:16" x14ac:dyDescent="0.2">
      <c r="B42" s="7"/>
      <c r="C42" s="7"/>
      <c r="D42" s="8"/>
      <c r="E42" s="8"/>
      <c r="F42" s="8"/>
      <c r="G42" s="8"/>
      <c r="H42" s="8"/>
      <c r="I42" s="8"/>
      <c r="J42" s="9"/>
      <c r="K42" s="8"/>
      <c r="L42" s="9"/>
      <c r="N42" s="9"/>
    </row>
    <row customFormat="1" r="43" s="3" spans="1:16" x14ac:dyDescent="0.2">
      <c r="B43" s="7"/>
      <c r="C43" s="7"/>
      <c r="D43" s="8"/>
      <c r="E43" s="8"/>
      <c r="F43" s="8"/>
      <c r="G43" s="8"/>
      <c r="H43" s="8"/>
      <c r="I43" s="8"/>
      <c r="J43" s="9"/>
      <c r="K43" s="8"/>
      <c r="L43" s="9"/>
      <c r="M43" s="23"/>
      <c r="N43" s="9"/>
    </row>
    <row customFormat="1" r="44" s="3" spans="1:16" x14ac:dyDescent="0.2">
      <c r="B44" s="7"/>
      <c r="C44" s="7"/>
      <c r="D44" s="8"/>
      <c r="E44" s="8"/>
      <c r="F44" s="8"/>
      <c r="G44" s="8"/>
      <c r="H44" s="8"/>
      <c r="I44" s="8"/>
      <c r="J44" s="9"/>
      <c r="K44" s="8"/>
      <c r="L44" s="9"/>
      <c r="M44" s="23"/>
      <c r="N44" s="9"/>
    </row>
    <row customFormat="1" r="45" s="3" spans="1:16" x14ac:dyDescent="0.2">
      <c r="B45" s="7"/>
      <c r="C45" s="7"/>
      <c r="D45" s="8"/>
      <c r="E45" s="8"/>
      <c r="F45" s="8"/>
      <c r="G45" s="8"/>
      <c r="H45" s="8"/>
      <c r="I45" s="8"/>
      <c r="J45" s="9"/>
      <c r="K45" s="8"/>
      <c r="L45" s="9"/>
      <c r="M45" s="23"/>
      <c r="N45" s="9"/>
      <c r="P45" s="9"/>
    </row>
    <row customFormat="1" r="46" s="3" spans="1:16" x14ac:dyDescent="0.2">
      <c r="B46" s="19"/>
      <c r="C46" s="19"/>
      <c r="D46" s="20"/>
      <c r="E46" s="20"/>
      <c r="F46" s="20"/>
      <c r="G46" s="20"/>
      <c r="H46" s="20"/>
      <c r="I46" s="20"/>
      <c r="J46" s="21"/>
      <c r="K46" s="20"/>
      <c r="L46" s="21"/>
      <c r="M46" s="22"/>
      <c r="N46" s="21"/>
      <c r="P46" s="21"/>
    </row>
    <row customFormat="1" r="47" s="3" spans="1:16" x14ac:dyDescent="0.2">
      <c r="B47" s="7"/>
      <c r="C47" s="7"/>
      <c r="D47" s="8"/>
      <c r="E47" s="8"/>
      <c r="F47" s="8"/>
      <c r="G47" s="8"/>
      <c r="H47" s="8"/>
      <c r="I47" s="8"/>
      <c r="J47" s="9"/>
      <c r="K47" s="8"/>
      <c r="L47" s="9"/>
      <c r="M47" s="23"/>
      <c r="N47" s="9"/>
      <c r="P47" s="9"/>
    </row>
    <row customFormat="1" r="48" s="3" spans="1:16" x14ac:dyDescent="0.2">
      <c r="B48" s="7"/>
      <c r="C48" s="7"/>
      <c r="D48" s="8"/>
      <c r="E48" s="8"/>
      <c r="F48" s="8"/>
      <c r="G48" s="8"/>
      <c r="H48" s="8"/>
      <c r="I48" s="8"/>
      <c r="J48" s="9"/>
      <c r="K48" s="8"/>
      <c r="L48" s="9"/>
      <c r="M48" s="23"/>
      <c r="N48" s="9"/>
      <c r="P48" s="9"/>
    </row>
    <row customFormat="1" r="49" s="3" spans="2:16" x14ac:dyDescent="0.2">
      <c r="B49" s="19"/>
      <c r="C49" s="19"/>
      <c r="D49" s="20"/>
      <c r="E49" s="20"/>
      <c r="F49" s="20"/>
      <c r="G49" s="20"/>
      <c r="H49" s="20"/>
      <c r="I49" s="20"/>
      <c r="J49" s="21"/>
      <c r="K49" s="20"/>
      <c r="L49" s="21"/>
      <c r="M49" s="22"/>
      <c r="N49" s="21"/>
      <c r="P49" s="21"/>
    </row>
    <row customFormat="1" r="50" s="3" spans="2:16" x14ac:dyDescent="0.2">
      <c r="B50" s="7"/>
      <c r="C50" s="7"/>
      <c r="D50" s="8"/>
      <c r="E50" s="8"/>
      <c r="F50" s="8"/>
      <c r="G50" s="8"/>
      <c r="H50" s="8"/>
      <c r="I50" s="8"/>
      <c r="J50" s="9"/>
      <c r="K50" s="8"/>
      <c r="L50" s="9"/>
      <c r="M50" s="23"/>
      <c r="N50" s="9"/>
      <c r="P50" s="9"/>
    </row>
    <row customFormat="1" r="51" s="3" spans="2:16" x14ac:dyDescent="0.2">
      <c r="B51" s="10"/>
      <c r="C51" s="31"/>
      <c r="D51" s="8"/>
      <c r="E51" s="8"/>
      <c r="F51" s="8"/>
      <c r="G51" s="8"/>
      <c r="H51" s="8"/>
      <c r="I51" s="8"/>
      <c r="J51" s="8"/>
      <c r="K51" s="32"/>
      <c r="L51" s="9"/>
      <c r="M51" s="23"/>
      <c r="N51" s="9"/>
      <c r="P51" s="9"/>
    </row>
    <row customFormat="1" r="52" s="3" spans="2:16" x14ac:dyDescent="0.2">
      <c r="B52" s="25"/>
      <c r="C52" s="26"/>
      <c r="D52" s="27"/>
      <c r="E52" s="27"/>
      <c r="F52" s="27"/>
      <c r="G52" s="27"/>
      <c r="H52" s="27"/>
      <c r="I52" s="27"/>
      <c r="J52" s="27"/>
      <c r="K52" s="28"/>
      <c r="L52" s="29"/>
      <c r="M52" s="22"/>
      <c r="N52" s="21"/>
      <c r="P52" s="21"/>
    </row>
    <row customFormat="1" r="53" s="3" spans="2:16" x14ac:dyDescent="0.2">
      <c r="B53" s="10"/>
      <c r="C53" s="12"/>
      <c r="D53" s="11"/>
      <c r="E53" s="11"/>
      <c r="F53" s="11"/>
      <c r="G53" s="11"/>
      <c r="H53" s="11"/>
      <c r="I53" s="11"/>
      <c r="J53" s="11"/>
      <c r="K53" s="13"/>
      <c r="L53" s="24"/>
      <c r="M53" s="23"/>
      <c r="N53" s="9"/>
      <c r="P53" s="9"/>
    </row>
    <row customFormat="1" r="54" s="3" spans="2:16" x14ac:dyDescent="0.2">
      <c r="B54" s="10"/>
      <c r="C54" s="12"/>
      <c r="D54" s="11"/>
      <c r="E54" s="11"/>
      <c r="F54" s="11"/>
      <c r="G54" s="11"/>
      <c r="H54" s="11"/>
      <c r="I54" s="11"/>
      <c r="J54" s="11"/>
      <c r="K54" s="13"/>
      <c r="L54" s="24"/>
      <c r="M54" s="23"/>
      <c r="N54" s="9"/>
      <c r="P54" s="9"/>
    </row>
    <row customFormat="1" r="55" s="3" spans="2:16" x14ac:dyDescent="0.2">
      <c r="B55" s="19"/>
      <c r="C55" s="19"/>
      <c r="D55" s="20"/>
      <c r="E55" s="20"/>
      <c r="F55" s="20"/>
      <c r="G55" s="20"/>
      <c r="H55" s="20"/>
      <c r="I55" s="20"/>
      <c r="J55" s="21"/>
      <c r="K55" s="20"/>
      <c r="L55" s="21"/>
      <c r="M55" s="22"/>
      <c r="N55" s="21"/>
      <c r="P55" s="21"/>
    </row>
    <row customFormat="1" r="56" s="3" spans="2:16" x14ac:dyDescent="0.2">
      <c r="B56" s="10"/>
      <c r="C56" s="12"/>
      <c r="D56" s="11"/>
      <c r="E56" s="11"/>
      <c r="F56" s="11"/>
      <c r="G56" s="11"/>
      <c r="H56" s="11"/>
      <c r="I56" s="11"/>
      <c r="J56" s="11"/>
      <c r="K56" s="13"/>
      <c r="L56" s="24"/>
      <c r="M56" s="23"/>
      <c r="N56" s="9"/>
      <c r="P56" s="9"/>
    </row>
    <row customFormat="1" r="57" s="3" spans="2:16" x14ac:dyDescent="0.2">
      <c r="B57" s="10"/>
      <c r="C57" s="12"/>
      <c r="D57" s="11"/>
      <c r="E57" s="11"/>
      <c r="F57" s="11"/>
      <c r="G57" s="11"/>
      <c r="H57" s="11"/>
      <c r="I57" s="11"/>
      <c r="J57" s="11"/>
      <c r="K57" s="13"/>
      <c r="L57" s="24"/>
      <c r="M57" s="23"/>
      <c r="N57" s="24"/>
      <c r="P57" s="9"/>
    </row>
    <row customFormat="1" r="58" s="3" spans="2:16" x14ac:dyDescent="0.2">
      <c r="B58" s="25"/>
      <c r="C58" s="26"/>
      <c r="D58" s="27"/>
      <c r="E58" s="27"/>
      <c r="F58" s="27"/>
      <c r="G58" s="27"/>
      <c r="H58" s="27"/>
      <c r="I58" s="27"/>
      <c r="J58" s="27"/>
      <c r="K58" s="28"/>
      <c r="L58" s="29"/>
      <c r="M58" s="22"/>
      <c r="N58" s="29"/>
      <c r="P58" s="21"/>
    </row>
    <row customFormat="1" r="59" s="3" spans="2:16" x14ac:dyDescent="0.2">
      <c r="B59" s="10"/>
      <c r="C59" s="12"/>
      <c r="D59" s="11"/>
      <c r="E59" s="11"/>
      <c r="F59" s="11"/>
      <c r="G59" s="11"/>
      <c r="H59" s="11"/>
      <c r="I59" s="11"/>
      <c r="J59" s="11"/>
      <c r="K59" s="13"/>
      <c r="L59" s="24"/>
      <c r="M59" s="23"/>
      <c r="N59" s="24"/>
      <c r="P59" s="9"/>
    </row>
    <row customFormat="1" r="60" s="3" spans="2:16" x14ac:dyDescent="0.2">
      <c r="B60" s="7"/>
      <c r="C60" s="7"/>
      <c r="D60" s="8"/>
      <c r="E60" s="8"/>
      <c r="F60" s="8"/>
      <c r="G60" s="8"/>
      <c r="H60" s="8"/>
      <c r="I60" s="8"/>
      <c r="J60" s="9"/>
      <c r="K60" s="8"/>
      <c r="L60" s="9"/>
      <c r="M60" s="23"/>
      <c r="N60" s="9"/>
      <c r="P60" s="9"/>
    </row>
    <row customFormat="1" r="61" s="3" spans="2:16" x14ac:dyDescent="0.2">
      <c r="B61" s="25"/>
      <c r="C61" s="26"/>
      <c r="D61" s="27"/>
      <c r="E61" s="27"/>
      <c r="F61" s="27"/>
      <c r="G61" s="22"/>
      <c r="H61" s="27"/>
      <c r="I61" s="27"/>
      <c r="J61" s="27"/>
      <c r="K61" s="28"/>
      <c r="L61" s="29"/>
      <c r="M61" s="22"/>
      <c r="N61" s="29"/>
      <c r="P61" s="21"/>
    </row>
    <row customFormat="1" r="62" s="3" spans="2:16" x14ac:dyDescent="0.2">
      <c r="B62" s="10"/>
      <c r="C62" s="12"/>
      <c r="D62" s="11"/>
      <c r="E62" s="11"/>
      <c r="F62" s="11"/>
      <c r="G62" s="23"/>
      <c r="H62" s="11"/>
      <c r="I62" s="11"/>
      <c r="J62" s="11"/>
      <c r="K62" s="13"/>
      <c r="L62" s="24"/>
      <c r="M62" s="23"/>
      <c r="N62" s="24"/>
      <c r="P62" s="9"/>
    </row>
    <row customFormat="1" r="63" s="3" spans="2:16" x14ac:dyDescent="0.2">
      <c r="B63" s="10"/>
      <c r="C63" s="12"/>
      <c r="D63" s="11"/>
      <c r="E63" s="11"/>
      <c r="F63" s="11"/>
      <c r="G63" s="23"/>
      <c r="H63" s="11"/>
      <c r="I63" s="11"/>
      <c r="J63" s="11"/>
      <c r="K63" s="13"/>
      <c r="L63" s="24"/>
      <c r="M63" s="23"/>
      <c r="N63" s="24"/>
      <c r="P63" s="9"/>
    </row>
    <row customFormat="1" r="64" s="3" spans="2:16" x14ac:dyDescent="0.2">
      <c r="B64" s="25"/>
      <c r="C64" s="26"/>
      <c r="D64" s="27"/>
      <c r="E64" s="27"/>
      <c r="F64" s="27"/>
      <c r="G64" s="22"/>
      <c r="H64" s="27"/>
      <c r="I64" s="27"/>
      <c r="J64" s="27"/>
      <c r="K64" s="28"/>
      <c r="L64" s="29"/>
      <c r="M64" s="22"/>
      <c r="N64" s="29"/>
      <c r="P64" s="21"/>
    </row>
    <row customFormat="1" r="65" s="3" spans="2:16" x14ac:dyDescent="0.2">
      <c r="B65" s="10"/>
      <c r="C65" s="12"/>
      <c r="D65" s="11"/>
      <c r="E65" s="11"/>
      <c r="F65" s="11"/>
      <c r="H65" s="11"/>
      <c r="I65" s="11"/>
      <c r="J65" s="11"/>
      <c r="K65" s="13"/>
      <c r="L65" s="14"/>
      <c r="N65" s="14"/>
      <c r="P65" s="9"/>
    </row>
    <row customFormat="1" r="66" s="3" spans="2:16" x14ac:dyDescent="0.2">
      <c r="B66" s="10"/>
      <c r="C66" s="12"/>
      <c r="D66" s="11"/>
      <c r="E66" s="11"/>
      <c r="F66" s="11"/>
      <c r="H66" s="11"/>
      <c r="I66" s="11"/>
      <c r="J66" s="11"/>
      <c r="K66" s="13"/>
      <c r="L66" s="14"/>
      <c r="N66" s="14"/>
      <c r="P66" s="9"/>
    </row>
    <row customFormat="1" r="67" s="3" spans="2:16" x14ac:dyDescent="0.2">
      <c r="B67" s="10"/>
      <c r="C67" s="12"/>
      <c r="D67" s="11"/>
      <c r="E67" s="11"/>
      <c r="F67" s="11"/>
      <c r="H67" s="11"/>
      <c r="I67" s="11"/>
      <c r="J67" s="11"/>
      <c r="K67" s="13"/>
      <c r="L67" s="14"/>
      <c r="N67" s="14"/>
      <c r="P67" s="9"/>
    </row>
    <row customFormat="1" r="68" s="3" spans="2:16" x14ac:dyDescent="0.2">
      <c r="B68" s="10"/>
      <c r="C68" s="12"/>
      <c r="D68" s="11"/>
      <c r="E68" s="11"/>
      <c r="F68" s="11"/>
      <c r="H68" s="11"/>
      <c r="I68" s="11"/>
      <c r="J68" s="11"/>
      <c r="K68" s="13"/>
      <c r="L68" s="14"/>
      <c r="N68" s="14"/>
    </row>
    <row customFormat="1" r="69" s="3" spans="2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customFormat="1" r="70" s="3" spans="2:16" x14ac:dyDescent="0.2"/>
    <row customFormat="1" r="71" s="3" spans="2:16" x14ac:dyDescent="0.2">
      <c r="B71" s="30"/>
    </row>
    <row customFormat="1" r="72" s="3" spans="2:16" x14ac:dyDescent="0.2">
      <c r="B72" s="16"/>
    </row>
    <row customFormat="1" r="73" s="3" spans="2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customFormat="1" r="74" s="3" spans="2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customFormat="1" r="75" s="3" spans="2:16" x14ac:dyDescent="0.2">
      <c r="H75" s="15"/>
      <c r="J75" s="15"/>
    </row>
    <row customFormat="1" r="76" s="3" spans="2:16" x14ac:dyDescent="0.2">
      <c r="I76" s="15"/>
      <c r="K76" s="15"/>
    </row>
    <row customFormat="1" r="77" s="3" spans="2:16" x14ac:dyDescent="0.2">
      <c r="I77" s="15"/>
      <c r="K77" s="15"/>
    </row>
    <row customFormat="1" r="78" s="3" spans="2:16" x14ac:dyDescent="0.2">
      <c r="I78" s="15"/>
      <c r="K78" s="15"/>
    </row>
    <row customFormat="1" r="79" s="3" spans="2:16" x14ac:dyDescent="0.2"/>
    <row customFormat="1" r="80" s="3" spans="2:16" x14ac:dyDescent="0.2"/>
    <row customFormat="1" r="81" s="3" spans="8:8" x14ac:dyDescent="0.2"/>
    <row customFormat="1" r="82" s="3" spans="8:8" x14ac:dyDescent="0.2"/>
    <row customFormat="1" r="83" s="3" spans="8:8" x14ac:dyDescent="0.2"/>
    <row customFormat="1" r="84" s="3" spans="8:8" x14ac:dyDescent="0.2"/>
    <row customFormat="1" r="85" s="3" spans="8:8" x14ac:dyDescent="0.2"/>
    <row customFormat="1" r="86" s="3" spans="8:8" x14ac:dyDescent="0.2"/>
    <row customFormat="1" r="87" s="3" spans="8:8" x14ac:dyDescent="0.2"/>
    <row customFormat="1" r="88" s="3" spans="8:8" x14ac:dyDescent="0.2"/>
    <row customFormat="1" r="89" s="3" spans="8:8" x14ac:dyDescent="0.2"/>
    <row customFormat="1" r="90" s="3" spans="8:8" x14ac:dyDescent="0.2"/>
    <row customFormat="1" r="91" s="3" spans="8:8" x14ac:dyDescent="0.2"/>
    <row customFormat="1" r="92" s="3" spans="8:8" x14ac:dyDescent="0.2"/>
    <row customFormat="1" r="93" s="3" spans="8:8" x14ac:dyDescent="0.2"/>
    <row customFormat="1" r="94" s="3" spans="8:8" x14ac:dyDescent="0.2">
      <c r="H94" s="5"/>
    </row>
    <row customFormat="1" r="95" s="3" spans="8:8" x14ac:dyDescent="0.2"/>
    <row customFormat="1" r="96" s="3" spans="8:8" x14ac:dyDescent="0.2"/>
    <row customFormat="1" r="97" s="3" x14ac:dyDescent="0.2"/>
    <row customFormat="1" r="98" s="3" x14ac:dyDescent="0.2"/>
    <row customFormat="1" r="99" s="3" x14ac:dyDescent="0.2"/>
    <row customFormat="1" r="100" s="3" x14ac:dyDescent="0.2"/>
    <row customFormat="1" r="101" s="3" x14ac:dyDescent="0.2"/>
    <row customFormat="1" r="102" s="3" x14ac:dyDescent="0.2"/>
    <row customFormat="1" r="103" s="3" x14ac:dyDescent="0.2"/>
    <row customFormat="1" r="104" s="3" x14ac:dyDescent="0.2"/>
    <row customFormat="1" r="105" s="3" x14ac:dyDescent="0.2"/>
    <row customFormat="1" r="106" s="3" x14ac:dyDescent="0.2"/>
    <row customFormat="1" r="107" s="3" x14ac:dyDescent="0.2"/>
    <row customFormat="1" r="108" s="3" x14ac:dyDescent="0.2"/>
    <row customFormat="1" r="109" s="3" x14ac:dyDescent="0.2"/>
    <row customFormat="1" r="110" s="3" x14ac:dyDescent="0.2"/>
    <row customFormat="1" r="111" s="3" x14ac:dyDescent="0.2"/>
    <row customFormat="1" r="112" s="3" x14ac:dyDescent="0.2"/>
    <row customFormat="1" r="113" s="3" x14ac:dyDescent="0.2"/>
    <row customFormat="1" r="114" s="3" x14ac:dyDescent="0.2"/>
    <row customFormat="1" r="115" s="3" x14ac:dyDescent="0.2"/>
    <row customFormat="1" r="116" s="3" x14ac:dyDescent="0.2"/>
    <row customFormat="1" r="117" s="3" x14ac:dyDescent="0.2"/>
    <row customFormat="1" r="118" s="3" x14ac:dyDescent="0.2"/>
    <row customFormat="1" r="119" s="3" x14ac:dyDescent="0.2"/>
    <row customFormat="1" r="120" s="3" x14ac:dyDescent="0.2"/>
    <row customFormat="1" r="121" s="3" x14ac:dyDescent="0.2"/>
    <row customFormat="1" r="122" s="3" x14ac:dyDescent="0.2"/>
    <row customFormat="1" r="123" s="3" x14ac:dyDescent="0.2"/>
    <row customFormat="1" r="124" s="3" x14ac:dyDescent="0.2"/>
    <row customFormat="1" r="125" s="3" x14ac:dyDescent="0.2"/>
    <row customFormat="1" r="126" s="3" x14ac:dyDescent="0.2"/>
    <row customFormat="1" r="127" s="3" x14ac:dyDescent="0.2"/>
    <row customFormat="1" r="128" s="3" x14ac:dyDescent="0.2"/>
    <row customFormat="1" r="129" s="3" x14ac:dyDescent="0.2"/>
    <row customFormat="1" r="130" s="3" x14ac:dyDescent="0.2"/>
    <row customFormat="1" r="131" s="3" x14ac:dyDescent="0.2"/>
    <row customFormat="1" r="132" s="3" x14ac:dyDescent="0.2"/>
    <row customFormat="1" r="133" s="3" x14ac:dyDescent="0.2"/>
    <row customFormat="1" r="134" s="3" x14ac:dyDescent="0.2"/>
    <row customFormat="1" r="135" s="3" x14ac:dyDescent="0.2"/>
    <row customFormat="1" r="136" s="3" x14ac:dyDescent="0.2"/>
    <row customFormat="1" r="137" s="3" x14ac:dyDescent="0.2"/>
    <row customFormat="1" r="138" s="3" x14ac:dyDescent="0.2"/>
    <row customFormat="1" r="139" s="3" x14ac:dyDescent="0.2"/>
    <row customFormat="1" r="140" s="3" x14ac:dyDescent="0.2"/>
    <row customFormat="1" r="141" s="3" x14ac:dyDescent="0.2"/>
    <row customFormat="1" r="142" s="3" x14ac:dyDescent="0.2"/>
    <row customFormat="1" r="143" s="3" x14ac:dyDescent="0.2"/>
    <row customFormat="1" r="144" s="3" x14ac:dyDescent="0.2"/>
    <row customFormat="1" r="145" s="3" spans="2:12" x14ac:dyDescent="0.2"/>
    <row customFormat="1" r="146" s="3" spans="2:12" x14ac:dyDescent="0.2"/>
    <row customFormat="1" r="147" s="3" spans="2:12" x14ac:dyDescent="0.2"/>
    <row customFormat="1" r="148" s="3" spans="2:12" x14ac:dyDescent="0.2"/>
    <row customFormat="1" r="149" s="3" spans="2:12" x14ac:dyDescent="0.2"/>
    <row customFormat="1" r="150" s="3" spans="2:12" x14ac:dyDescent="0.2"/>
    <row customFormat="1" r="151" s="3" spans="2:12" x14ac:dyDescent="0.2"/>
    <row customFormat="1" r="152" s="3" spans="2:12" x14ac:dyDescent="0.2"/>
    <row r="153" spans="2:12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</sheetData>
  <mergeCells count="2">
    <mergeCell ref="A1:Q1"/>
    <mergeCell ref="B32:P32"/>
  </mergeCells>
  <pageMargins bottom="1" footer="0.25" header="0.5" left="0.5" right="0.5" top="0.7"/>
  <pageSetup cellComments="atEnd" orientation="portrait" r:id="rId1"/>
  <headerFooter>
    <oddFooter><![CDATA[&L&8Source:  Department of Commerce, Professional Licensing and Regulation Bureau
LSA Staff Contact:  Christin Mechler (515.281.6561) &Uchristin.mechler@legis.iowa.gov
&C&G
&R&G]]></oddFooter>
  </headerFooter>
  <ignoredErrors>
    <ignoredError sqref="B5:B30" unlockedFormula="1"/>
  </ignoredErrors>
  <legacyDrawingHF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I34"/>
  <sheetViews>
    <sheetView workbookViewId="0"/>
  </sheetViews>
  <sheetFormatPr customHeight="1" defaultColWidth="9" defaultRowHeight="12.75" x14ac:dyDescent="0.2"/>
  <cols>
    <col min="1" max="1" bestFit="true" customWidth="true" style="55" width="13.140625" collapsed="false"/>
    <col min="2" max="2" bestFit="true" customWidth="true" style="56" width="11.42578125" collapsed="false"/>
    <col min="3" max="3" bestFit="true" customWidth="true" style="56" width="10.5703125" collapsed="false"/>
    <col min="4" max="4" bestFit="true" customWidth="true" style="56" width="20.42578125" collapsed="false"/>
    <col min="5" max="5" bestFit="true" customWidth="true" style="56" width="9.85546875" collapsed="false"/>
    <col min="6" max="6" bestFit="true" customWidth="true" style="56" width="9.5703125" collapsed="false"/>
    <col min="7" max="7" bestFit="true" customWidth="true" style="56" width="19.85546875" collapsed="false"/>
    <col min="8" max="8" bestFit="true" customWidth="true" style="56" width="12.140625" collapsed="false"/>
    <col min="9" max="16384" style="45" width="9.0" collapsed="false"/>
  </cols>
  <sheetData>
    <row customFormat="1" customHeight="1" ht="12.75" r="1" s="51" spans="1:8" x14ac:dyDescent="0.2">
      <c r="A1" s="46" t="s">
        <v>29</v>
      </c>
      <c r="B1" s="47" t="s">
        <v>5</v>
      </c>
      <c r="C1" s="47" t="s">
        <v>6</v>
      </c>
      <c r="D1" s="48" t="s">
        <v>28</v>
      </c>
      <c r="E1" s="47" t="s">
        <v>25</v>
      </c>
      <c r="F1" s="49" t="s">
        <v>8</v>
      </c>
      <c r="G1" s="47" t="s">
        <v>26</v>
      </c>
      <c r="H1" s="47" t="s">
        <v>27</v>
      </c>
    </row>
    <row customFormat="1" customHeight="1" ht="12.75" r="2" s="23" spans="1:8" x14ac:dyDescent="0.2">
      <c r="A2" s="43" t="s">
        <v>10</v>
      </c>
      <c r="B2" s="44">
        <v>5830</v>
      </c>
      <c r="C2" s="44">
        <v>978</v>
      </c>
      <c r="D2" s="44">
        <v>5382</v>
      </c>
      <c r="E2" s="44">
        <v>16262</v>
      </c>
      <c r="F2" s="44" t="s">
        <v>9</v>
      </c>
      <c r="G2" s="44" t="s">
        <v>9</v>
      </c>
      <c r="H2" s="44" t="s">
        <v>9</v>
      </c>
    </row>
    <row customFormat="1" customHeight="1" ht="12.75" r="3" s="23" spans="1:8" x14ac:dyDescent="0.2">
      <c r="A3" s="43" t="s">
        <v>11</v>
      </c>
      <c r="B3" s="44">
        <v>6179</v>
      </c>
      <c r="C3" s="44">
        <v>979</v>
      </c>
      <c r="D3" s="44">
        <v>5354</v>
      </c>
      <c r="E3" s="44">
        <v>15904</v>
      </c>
      <c r="F3" s="44" t="s">
        <v>9</v>
      </c>
      <c r="G3" s="44" t="s">
        <v>9</v>
      </c>
      <c r="H3" s="44" t="s">
        <v>9</v>
      </c>
    </row>
    <row customFormat="1" customHeight="1" ht="12.75" r="4" s="23" spans="1:8" x14ac:dyDescent="0.2">
      <c r="A4" s="43" t="s">
        <v>12</v>
      </c>
      <c r="B4" s="44">
        <v>6350</v>
      </c>
      <c r="C4" s="44">
        <v>1003</v>
      </c>
      <c r="D4" s="44">
        <v>5279</v>
      </c>
      <c r="E4" s="44">
        <v>15441</v>
      </c>
      <c r="F4" s="44" t="s">
        <v>9</v>
      </c>
      <c r="G4" s="44" t="s">
        <v>9</v>
      </c>
      <c r="H4" s="44" t="s">
        <v>9</v>
      </c>
    </row>
    <row customFormat="1" customHeight="1" ht="12.75" r="5" s="23" spans="1:8" x14ac:dyDescent="0.2">
      <c r="A5" s="43" t="s">
        <v>13</v>
      </c>
      <c r="B5" s="44">
        <v>6474</v>
      </c>
      <c r="C5" s="44">
        <v>1034</v>
      </c>
      <c r="D5" s="44">
        <v>5248</v>
      </c>
      <c r="E5" s="44">
        <v>15322</v>
      </c>
      <c r="F5" s="44" t="s">
        <v>9</v>
      </c>
      <c r="G5" s="44" t="s">
        <v>9</v>
      </c>
      <c r="H5" s="44" t="s">
        <v>9</v>
      </c>
    </row>
    <row customFormat="1" customHeight="1" ht="12.75" r="6" s="23" spans="1:8" x14ac:dyDescent="0.2">
      <c r="A6" s="43">
        <v>1989</v>
      </c>
      <c r="B6" s="44">
        <v>6659</v>
      </c>
      <c r="C6" s="44">
        <v>1077</v>
      </c>
      <c r="D6" s="44">
        <v>5208</v>
      </c>
      <c r="E6" s="44">
        <v>15140</v>
      </c>
      <c r="F6" s="44" t="s">
        <v>9</v>
      </c>
      <c r="G6" s="44" t="s">
        <v>9</v>
      </c>
      <c r="H6" s="44" t="s">
        <v>9</v>
      </c>
    </row>
    <row customFormat="1" customHeight="1" ht="12.75" r="7" s="23" spans="1:8" x14ac:dyDescent="0.2">
      <c r="A7" s="52">
        <v>1990</v>
      </c>
      <c r="B7" s="44">
        <v>7266</v>
      </c>
      <c r="C7" s="44">
        <v>1060</v>
      </c>
      <c r="D7" s="44">
        <v>5234</v>
      </c>
      <c r="E7" s="44">
        <v>15355</v>
      </c>
      <c r="F7" s="44" t="s">
        <v>9</v>
      </c>
      <c r="G7" s="44" t="s">
        <v>9</v>
      </c>
      <c r="H7" s="44" t="s">
        <v>9</v>
      </c>
    </row>
    <row customFormat="1" customHeight="1" ht="12.75" r="8" s="23" spans="1:8" x14ac:dyDescent="0.2">
      <c r="A8" s="52">
        <v>1991</v>
      </c>
      <c r="B8" s="53">
        <v>7280</v>
      </c>
      <c r="C8" s="53">
        <v>1089</v>
      </c>
      <c r="D8" s="53">
        <v>5264</v>
      </c>
      <c r="E8" s="53">
        <v>16699</v>
      </c>
      <c r="F8" s="50">
        <v>515</v>
      </c>
      <c r="G8" s="44" t="s">
        <v>9</v>
      </c>
      <c r="H8" s="44" t="s">
        <v>9</v>
      </c>
    </row>
    <row customFormat="1" customHeight="1" ht="12.75" r="9" s="23" spans="1:8" x14ac:dyDescent="0.2">
      <c r="A9" s="52">
        <v>1992</v>
      </c>
      <c r="B9" s="53">
        <v>7536</v>
      </c>
      <c r="C9" s="53">
        <v>1396</v>
      </c>
      <c r="D9" s="53">
        <v>5210</v>
      </c>
      <c r="E9" s="53">
        <v>14813</v>
      </c>
      <c r="F9" s="50">
        <v>1088</v>
      </c>
      <c r="G9" s="44" t="s">
        <v>9</v>
      </c>
      <c r="H9" s="44" t="s">
        <v>9</v>
      </c>
    </row>
    <row customFormat="1" customHeight="1" ht="12.75" r="10" s="23" spans="1:8" x14ac:dyDescent="0.2">
      <c r="A10" s="52">
        <v>1993</v>
      </c>
      <c r="B10" s="53">
        <v>8588</v>
      </c>
      <c r="C10" s="53">
        <v>1477</v>
      </c>
      <c r="D10" s="53">
        <v>5358</v>
      </c>
      <c r="E10" s="53">
        <v>14812</v>
      </c>
      <c r="F10" s="50">
        <v>1045</v>
      </c>
      <c r="G10" s="44" t="s">
        <v>9</v>
      </c>
      <c r="H10" s="44" t="s">
        <v>9</v>
      </c>
    </row>
    <row customFormat="1" customHeight="1" ht="12.75" r="11" s="23" spans="1:8" x14ac:dyDescent="0.2">
      <c r="A11" s="43">
        <v>1994</v>
      </c>
      <c r="B11" s="44">
        <v>8469</v>
      </c>
      <c r="C11" s="44">
        <v>1418</v>
      </c>
      <c r="D11" s="44">
        <v>5378</v>
      </c>
      <c r="E11" s="44">
        <v>14261</v>
      </c>
      <c r="F11" s="44">
        <v>1089</v>
      </c>
      <c r="G11" s="44" t="s">
        <v>9</v>
      </c>
      <c r="H11" s="44" t="s">
        <v>9</v>
      </c>
    </row>
    <row customFormat="1" customHeight="1" ht="12.75" r="12" s="23" spans="1:8" x14ac:dyDescent="0.2">
      <c r="A12" s="52">
        <v>1995</v>
      </c>
      <c r="B12" s="53">
        <v>8820</v>
      </c>
      <c r="C12" s="53">
        <v>1421</v>
      </c>
      <c r="D12" s="53">
        <v>5671</v>
      </c>
      <c r="E12" s="53">
        <v>14930</v>
      </c>
      <c r="F12" s="50">
        <v>1091</v>
      </c>
      <c r="G12" s="44" t="s">
        <v>9</v>
      </c>
      <c r="H12" s="44" t="s">
        <v>9</v>
      </c>
    </row>
    <row customFormat="1" customHeight="1" ht="12.75" r="13" s="23" spans="1:8" x14ac:dyDescent="0.2">
      <c r="A13" s="52">
        <v>1996</v>
      </c>
      <c r="B13" s="53">
        <v>9047</v>
      </c>
      <c r="C13" s="53">
        <v>1635</v>
      </c>
      <c r="D13" s="53">
        <v>5519</v>
      </c>
      <c r="E13" s="53">
        <v>13374</v>
      </c>
      <c r="F13" s="50">
        <v>1019</v>
      </c>
      <c r="G13" s="50">
        <v>167</v>
      </c>
      <c r="H13" s="44" t="s">
        <v>9</v>
      </c>
    </row>
    <row customFormat="1" customHeight="1" ht="12.75" r="14" s="23" spans="1:8" x14ac:dyDescent="0.2">
      <c r="A14" s="52">
        <v>1997</v>
      </c>
      <c r="B14" s="53">
        <v>8911</v>
      </c>
      <c r="C14" s="53">
        <v>1651</v>
      </c>
      <c r="D14" s="53">
        <v>5748</v>
      </c>
      <c r="E14" s="53">
        <v>13961</v>
      </c>
      <c r="F14" s="50">
        <v>1231</v>
      </c>
      <c r="G14" s="50">
        <v>175</v>
      </c>
      <c r="H14" s="44" t="s">
        <v>9</v>
      </c>
    </row>
    <row customFormat="1" customHeight="1" ht="12.75" r="15" s="23" spans="1:8" x14ac:dyDescent="0.2">
      <c r="A15" s="52">
        <v>1998</v>
      </c>
      <c r="B15" s="53">
        <v>9121</v>
      </c>
      <c r="C15" s="53">
        <v>1695</v>
      </c>
      <c r="D15" s="53">
        <v>5811</v>
      </c>
      <c r="E15" s="53">
        <v>13721</v>
      </c>
      <c r="F15" s="50">
        <v>1100</v>
      </c>
      <c r="G15" s="50">
        <v>187</v>
      </c>
      <c r="H15" s="44" t="s">
        <v>9</v>
      </c>
    </row>
    <row customFormat="1" customHeight="1" ht="12.75" r="16" s="23" spans="1:8" x14ac:dyDescent="0.2">
      <c r="A16" s="43">
        <v>1999</v>
      </c>
      <c r="B16" s="44">
        <v>9561</v>
      </c>
      <c r="C16" s="44">
        <v>1800</v>
      </c>
      <c r="D16" s="44">
        <v>5982</v>
      </c>
      <c r="E16" s="44">
        <v>13591</v>
      </c>
      <c r="F16" s="44">
        <v>1155</v>
      </c>
      <c r="G16" s="44">
        <v>193</v>
      </c>
      <c r="H16" s="44" t="s">
        <v>9</v>
      </c>
    </row>
    <row customFormat="1" customHeight="1" ht="12.75" r="17" s="23" spans="1:8" x14ac:dyDescent="0.2">
      <c r="A17" s="52">
        <v>2000</v>
      </c>
      <c r="B17" s="53">
        <v>9677</v>
      </c>
      <c r="C17" s="53">
        <v>1861</v>
      </c>
      <c r="D17" s="53">
        <v>6440</v>
      </c>
      <c r="E17" s="53">
        <v>13921</v>
      </c>
      <c r="F17" s="50">
        <v>1149</v>
      </c>
      <c r="G17" s="50">
        <v>202</v>
      </c>
      <c r="H17" s="44" t="s">
        <v>9</v>
      </c>
    </row>
    <row customFormat="1" customHeight="1" ht="12.75" r="18" s="23" spans="1:8" x14ac:dyDescent="0.2">
      <c r="A18" s="52">
        <v>2001</v>
      </c>
      <c r="B18" s="53">
        <v>9273</v>
      </c>
      <c r="C18" s="53">
        <v>1877</v>
      </c>
      <c r="D18" s="53">
        <v>6494</v>
      </c>
      <c r="E18" s="53">
        <v>13920</v>
      </c>
      <c r="F18" s="50">
        <v>1183</v>
      </c>
      <c r="G18" s="50">
        <v>211</v>
      </c>
      <c r="H18" s="44" t="s">
        <v>9</v>
      </c>
    </row>
    <row customFormat="1" customHeight="1" ht="12.75" r="19" s="23" spans="1:8" x14ac:dyDescent="0.2">
      <c r="A19" s="52">
        <v>2002</v>
      </c>
      <c r="B19" s="53">
        <v>9601</v>
      </c>
      <c r="C19" s="53">
        <v>1918</v>
      </c>
      <c r="D19" s="53">
        <v>6673</v>
      </c>
      <c r="E19" s="53">
        <v>13909</v>
      </c>
      <c r="F19" s="50">
        <v>1198</v>
      </c>
      <c r="G19" s="50">
        <v>230</v>
      </c>
      <c r="H19" s="44" t="s">
        <v>9</v>
      </c>
    </row>
    <row customFormat="1" customHeight="1" ht="12.75" r="20" s="23" spans="1:8" x14ac:dyDescent="0.2">
      <c r="A20" s="52">
        <v>2003</v>
      </c>
      <c r="B20" s="53">
        <v>12507</v>
      </c>
      <c r="C20" s="53">
        <v>1977</v>
      </c>
      <c r="D20" s="53">
        <v>7000</v>
      </c>
      <c r="E20" s="53">
        <v>14327</v>
      </c>
      <c r="F20" s="50">
        <v>1223</v>
      </c>
      <c r="G20" s="50">
        <v>220</v>
      </c>
      <c r="H20" s="44" t="s">
        <v>9</v>
      </c>
    </row>
    <row customFormat="1" customHeight="1" ht="12.75" r="21" s="23" spans="1:8" x14ac:dyDescent="0.2">
      <c r="A21" s="52">
        <v>2004</v>
      </c>
      <c r="B21" s="53">
        <v>13139</v>
      </c>
      <c r="C21" s="53">
        <v>1903</v>
      </c>
      <c r="D21" s="53">
        <v>7077</v>
      </c>
      <c r="E21" s="53">
        <v>14475</v>
      </c>
      <c r="F21" s="50">
        <v>1263</v>
      </c>
      <c r="G21" s="50">
        <v>227</v>
      </c>
      <c r="H21" s="44" t="s">
        <v>9</v>
      </c>
    </row>
    <row customFormat="1" customHeight="1" ht="12.75" r="22" s="23" spans="1:8" x14ac:dyDescent="0.2">
      <c r="A22" s="52">
        <v>2005</v>
      </c>
      <c r="B22" s="53">
        <v>14081</v>
      </c>
      <c r="C22" s="53">
        <v>2060</v>
      </c>
      <c r="D22" s="53">
        <v>7503</v>
      </c>
      <c r="E22" s="53">
        <v>15416</v>
      </c>
      <c r="F22" s="50">
        <v>1462</v>
      </c>
      <c r="G22" s="50">
        <v>221</v>
      </c>
      <c r="H22" s="44" t="s">
        <v>9</v>
      </c>
    </row>
    <row customFormat="1" customHeight="1" ht="12.75" r="23" s="23" spans="1:8" x14ac:dyDescent="0.2">
      <c r="A23" s="52">
        <v>2006</v>
      </c>
      <c r="B23" s="53">
        <v>14390</v>
      </c>
      <c r="C23" s="53">
        <v>2049</v>
      </c>
      <c r="D23" s="53">
        <v>6846</v>
      </c>
      <c r="E23" s="53">
        <v>15520</v>
      </c>
      <c r="F23" s="50">
        <v>1110</v>
      </c>
      <c r="G23" s="50">
        <v>267</v>
      </c>
      <c r="H23" s="44" t="s">
        <v>9</v>
      </c>
    </row>
    <row customFormat="1" customHeight="1" ht="12.75" r="24" s="23" spans="1:8" x14ac:dyDescent="0.2">
      <c r="A24" s="52">
        <v>2007</v>
      </c>
      <c r="B24" s="53">
        <v>14529</v>
      </c>
      <c r="C24" s="53">
        <v>2205</v>
      </c>
      <c r="D24" s="53">
        <v>7645</v>
      </c>
      <c r="E24" s="53">
        <v>15655</v>
      </c>
      <c r="F24" s="50">
        <v>1270</v>
      </c>
      <c r="G24" s="50">
        <v>227</v>
      </c>
      <c r="H24" s="44">
        <v>27</v>
      </c>
    </row>
    <row customFormat="1" customHeight="1" ht="12.75" r="25" s="23" spans="1:8" x14ac:dyDescent="0.2">
      <c r="A25" s="52">
        <v>2008</v>
      </c>
      <c r="B25" s="53">
        <v>10505</v>
      </c>
      <c r="C25" s="53">
        <v>2411</v>
      </c>
      <c r="D25" s="53">
        <v>7795</v>
      </c>
      <c r="E25" s="53">
        <v>15085</v>
      </c>
      <c r="F25" s="50">
        <v>1358</v>
      </c>
      <c r="G25" s="50">
        <v>242</v>
      </c>
      <c r="H25" s="44">
        <v>38</v>
      </c>
    </row>
    <row customFormat="1" customHeight="1" ht="12.75" r="26" s="23" spans="1:8" x14ac:dyDescent="0.2">
      <c r="A26" s="52">
        <v>2009</v>
      </c>
      <c r="B26" s="53">
        <v>7352</v>
      </c>
      <c r="C26" s="53">
        <v>1900</v>
      </c>
      <c r="D26" s="53">
        <v>8367</v>
      </c>
      <c r="E26" s="53">
        <v>14578</v>
      </c>
      <c r="F26" s="50">
        <v>1419</v>
      </c>
      <c r="G26" s="50">
        <v>216</v>
      </c>
      <c r="H26" s="44">
        <v>52</v>
      </c>
    </row>
    <row customFormat="1" customHeight="1" ht="12.75" r="27" s="23" spans="1:8" x14ac:dyDescent="0.2">
      <c r="A27" s="52">
        <v>2010</v>
      </c>
      <c r="B27" s="53">
        <v>7182</v>
      </c>
      <c r="C27" s="53">
        <v>2741</v>
      </c>
      <c r="D27" s="53">
        <v>9048</v>
      </c>
      <c r="E27" s="53">
        <v>13166</v>
      </c>
      <c r="F27" s="50">
        <v>1232</v>
      </c>
      <c r="G27" s="50">
        <v>237</v>
      </c>
      <c r="H27" s="44">
        <v>50</v>
      </c>
    </row>
    <row customFormat="1" customHeight="1" ht="12.75" r="28" s="23" spans="1:8" x14ac:dyDescent="0.2">
      <c r="A28" s="52">
        <v>2011</v>
      </c>
      <c r="B28" s="53">
        <v>7164</v>
      </c>
      <c r="C28" s="53">
        <v>1882</v>
      </c>
      <c r="D28" s="53">
        <v>8611</v>
      </c>
      <c r="E28" s="53">
        <v>12342</v>
      </c>
      <c r="F28" s="50">
        <v>1218</v>
      </c>
      <c r="G28" s="50">
        <v>240</v>
      </c>
      <c r="H28" s="44">
        <v>54</v>
      </c>
    </row>
    <row customFormat="1" customHeight="1" ht="12.75" r="29" s="23" spans="1:8" x14ac:dyDescent="0.2">
      <c r="A29" s="52">
        <v>2012</v>
      </c>
      <c r="B29" s="53">
        <v>6745</v>
      </c>
      <c r="C29" s="53">
        <v>2608</v>
      </c>
      <c r="D29" s="53">
        <v>8976</v>
      </c>
      <c r="E29" s="53">
        <v>12604</v>
      </c>
      <c r="F29" s="50">
        <v>1182</v>
      </c>
      <c r="G29" s="50">
        <v>252</v>
      </c>
      <c r="H29" s="44">
        <v>48</v>
      </c>
    </row>
    <row customFormat="1" customHeight="1" ht="12.75" r="30" s="23" spans="1:8" x14ac:dyDescent="0.2">
      <c r="A30" s="52">
        <v>2013</v>
      </c>
      <c r="B30" s="53">
        <v>6752</v>
      </c>
      <c r="C30" s="53">
        <v>2784</v>
      </c>
      <c r="D30" s="53">
        <v>9235</v>
      </c>
      <c r="E30" s="53">
        <v>11839</v>
      </c>
      <c r="F30" s="50">
        <v>1206</v>
      </c>
      <c r="G30" s="50">
        <v>248</v>
      </c>
      <c r="H30" s="44">
        <v>51</v>
      </c>
    </row>
    <row customFormat="1" customHeight="1" ht="12.75" r="31" s="23" spans="1:8" x14ac:dyDescent="0.2">
      <c r="A31" s="52">
        <v>2014</v>
      </c>
      <c r="B31" s="53">
        <v>6953</v>
      </c>
      <c r="C31" s="53">
        <v>1998</v>
      </c>
      <c r="D31" s="53">
        <v>9536</v>
      </c>
      <c r="E31" s="53">
        <v>11979</v>
      </c>
      <c r="F31" s="50">
        <v>1217</v>
      </c>
      <c r="G31" s="50">
        <v>258</v>
      </c>
      <c r="H31" s="44">
        <v>49</v>
      </c>
    </row>
    <row customFormat="1" customHeight="1" ht="12.75" r="32" s="23" spans="1:8" x14ac:dyDescent="0.2">
      <c r="A32" s="54">
        <v>2015</v>
      </c>
      <c r="B32" s="53">
        <v>7202</v>
      </c>
      <c r="C32" s="53">
        <v>2141</v>
      </c>
      <c r="D32" s="53">
        <v>9559</v>
      </c>
      <c r="E32" s="53">
        <v>12615</v>
      </c>
      <c r="F32" s="50">
        <v>1262</v>
      </c>
      <c r="G32" s="50">
        <v>272</v>
      </c>
      <c r="H32" s="44">
        <v>56</v>
      </c>
    </row>
    <row customHeight="1" ht="12.75" r="33" spans="1:8" x14ac:dyDescent="0.2">
      <c r="A33" s="55">
        <v>2016</v>
      </c>
      <c r="B33" s="56">
        <v>7289</v>
      </c>
      <c r="C33" s="56">
        <v>2139</v>
      </c>
      <c r="D33" s="56">
        <v>9917</v>
      </c>
      <c r="E33" s="56">
        <v>12896</v>
      </c>
      <c r="F33" s="71">
        <v>1283</v>
      </c>
      <c r="G33" s="45">
        <v>262</v>
      </c>
      <c r="H33" s="45">
        <v>54</v>
      </c>
    </row>
    <row customHeight="1" ht="12.75" r="34" spans="1:8" x14ac:dyDescent="0.2">
      <c r="A34" s="55">
        <v>2017</v>
      </c>
      <c r="B34" s="56">
        <v>7340</v>
      </c>
      <c r="C34" s="56">
        <v>2232</v>
      </c>
      <c r="D34" s="56">
        <v>10148</v>
      </c>
      <c r="E34" s="71">
        <v>13125</v>
      </c>
      <c r="F34" s="71">
        <v>1249</v>
      </c>
      <c r="G34" s="45">
        <v>285</v>
      </c>
      <c r="H34" s="45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5"/>
  <sheetViews>
    <sheetView workbookViewId="0">
      <selection sqref="A1:IV65536"/>
    </sheetView>
  </sheetViews>
  <sheetFormatPr defaultColWidth="10.28515625" defaultRowHeight="12" x14ac:dyDescent="0.2"/>
  <cols>
    <col min="1" max="1" bestFit="true" customWidth="true" style="40" width="34.28515625" collapsed="false"/>
    <col min="2" max="2" bestFit="true" customWidth="true" style="40" width="58.85546875" collapsed="false"/>
    <col min="3" max="4" style="40" width="10.28515625" collapsed="false"/>
    <col min="5" max="5" customWidth="true" style="40" width="35.5703125" collapsed="false"/>
    <col min="6" max="8" style="40" width="10.28515625" collapsed="false"/>
    <col min="9" max="9" customWidth="true" hidden="true" style="40" width="0.0" collapsed="false"/>
    <col min="10" max="16384" style="40" width="10.28515625" collapsed="false"/>
  </cols>
  <sheetData>
    <row r="1" spans="1:9" x14ac:dyDescent="0.2">
      <c r="A1" s="40" t="s">
        <v>17</v>
      </c>
      <c r="B1" s="41"/>
      <c r="I1" s="40" t="s">
        <v>18</v>
      </c>
    </row>
    <row r="2" spans="1:9" x14ac:dyDescent="0.2">
      <c r="A2" s="40" t="s">
        <v>19</v>
      </c>
      <c r="B2" s="41"/>
      <c r="I2" s="40" t="s">
        <v>20</v>
      </c>
    </row>
    <row r="3" spans="1:9" x14ac:dyDescent="0.2">
      <c r="A3" s="40" t="s">
        <v>21</v>
      </c>
      <c r="B3" s="40" t="s">
        <v>18</v>
      </c>
      <c r="I3" s="40" t="s">
        <v>22</v>
      </c>
    </row>
    <row r="4" spans="1:9" x14ac:dyDescent="0.2">
      <c r="A4" s="40" t="s">
        <v>23</v>
      </c>
      <c r="B4" s="42"/>
      <c r="I4" s="40" t="s">
        <v>24</v>
      </c>
    </row>
    <row r="5" spans="1:9" x14ac:dyDescent="0.2">
      <c r="E5" s="41"/>
    </row>
  </sheetData>
  <dataValidations count="1">
    <dataValidation allowBlank="1" showErrorMessage="1" showInputMessage="1" sqref="B3" type="list">
      <formula1>$I$1:$I$4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2007-01-16T16:10:29Z</dcterms:created>
  <dc:creator>Guanci, Michael [LEGIS]</dc:creator>
  <cp:lastModifiedBy>Broich, Adam [LEGIS]</cp:lastModifiedBy>
  <cp:lastPrinted>2018-07-31T14:46:57Z</cp:lastPrinted>
  <dcterms:modified xsi:type="dcterms:W3CDTF">2018-07-31T14:47:10Z</dcterms:modified>
</cp:coreProperties>
</file>