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windowHeight="3630" windowWidth="8355" xWindow="240" yWindow="60"/>
  </bookViews>
  <sheets>
    <sheet name="Factbook" r:id="rId1" sheetId="1" state="veryHidden"/>
    <sheet name="Data" r:id="rId2" sheetId="2"/>
    <sheet name="Notes" r:id="rId3" sheetId="4" state="veryHidden"/>
  </sheets>
  <definedNames>
    <definedName localSheetId="0" name="_xlnm.Print_Area">Factbook!$A$1:$Q$54</definedName>
  </definedNames>
  <calcPr calcId="162913"/>
</workbook>
</file>

<file path=xl/calcChain.xml><?xml version="1.0" encoding="utf-8"?>
<calcChain xmlns="http://schemas.openxmlformats.org/spreadsheetml/2006/main">
  <c i="2" l="1" r="G15"/>
  <c i="2" l="1" r="C15"/>
  <c i="2" r="C16"/>
  <c i="2" r="C17"/>
  <c i="2" r="E15"/>
  <c i="2" r="E16"/>
  <c i="2" r="E17"/>
  <c i="2" r="G16"/>
  <c i="2" l="1" r="G4"/>
  <c i="2" r="G5"/>
  <c i="2" r="G6"/>
  <c i="2" r="G7"/>
  <c i="2" r="G8"/>
  <c i="2" r="G9"/>
  <c i="2" r="G10"/>
  <c i="2" r="G11"/>
  <c i="2" r="G12"/>
  <c i="2" r="G13"/>
  <c i="2" r="G14"/>
  <c i="2" r="G17"/>
  <c i="2" r="G18"/>
  <c i="2" r="G19"/>
  <c i="2" r="G20"/>
  <c i="2" r="G21"/>
  <c i="2" r="G22"/>
  <c i="2" r="G23"/>
  <c i="2" r="G24"/>
  <c i="2" r="G25"/>
  <c i="2" r="G26"/>
  <c i="2" r="G27"/>
  <c i="2" r="G28"/>
  <c i="2" r="G29"/>
  <c i="2" r="G30"/>
  <c i="2" r="G31"/>
  <c i="2" r="G32"/>
  <c i="2" r="G33"/>
  <c i="2" r="G34"/>
  <c i="2" r="G35"/>
  <c i="2" r="G36"/>
  <c i="2" r="G37"/>
  <c i="2" r="G38"/>
  <c i="2" r="G39"/>
  <c i="2" r="G40"/>
  <c i="2" r="G41"/>
  <c i="2" r="G42"/>
  <c i="2" r="G43"/>
  <c i="2" r="G44"/>
  <c i="2" r="G45"/>
  <c i="2" r="G46"/>
  <c i="2" r="G47"/>
  <c i="2" r="G48"/>
  <c i="2" r="G49"/>
  <c i="2" r="G50"/>
  <c i="2" r="G51"/>
  <c i="2" r="G52"/>
  <c i="2" r="G53"/>
  <c i="2" r="G54"/>
  <c i="2" r="G55"/>
  <c i="2" r="G56"/>
  <c i="2" r="G57"/>
  <c i="2" r="G58"/>
  <c i="2" r="G59"/>
  <c i="2" r="G60"/>
  <c i="2" r="G61"/>
  <c i="2" r="G62"/>
  <c i="2" r="G63"/>
  <c i="2" r="G64"/>
  <c i="2" r="G65"/>
  <c i="2" r="G66"/>
  <c i="2" r="G67"/>
  <c i="2" r="G68"/>
  <c i="2" r="G69"/>
  <c i="2" r="G70"/>
  <c i="2" r="G71"/>
  <c i="2" r="G72"/>
  <c i="2" r="G73"/>
  <c i="2" r="G74"/>
  <c i="2" r="G75"/>
  <c i="2" r="G76"/>
  <c i="2" r="G77"/>
  <c i="2" r="G78"/>
  <c i="2" r="G79"/>
  <c i="2" r="G80"/>
  <c i="2" r="G81"/>
  <c i="2" r="G82"/>
  <c i="2" r="G83"/>
  <c i="2" r="G84"/>
  <c i="2" r="G85"/>
  <c i="2" r="G86"/>
  <c i="2" r="G87"/>
  <c i="2" r="G88"/>
  <c i="2" r="G89"/>
  <c i="2" r="G90"/>
  <c i="2" r="G91"/>
  <c i="2" r="G92"/>
  <c i="2" r="G93"/>
  <c i="2" r="G94"/>
  <c i="2" r="G95"/>
  <c i="2" r="G96"/>
  <c i="2" r="G97"/>
  <c i="2" r="G98"/>
  <c i="2" r="G99"/>
  <c i="2" r="G100"/>
  <c i="2" r="G3"/>
  <c i="2" r="E4"/>
  <c i="2" r="E5"/>
  <c i="2" r="E6"/>
  <c i="2" r="E7"/>
  <c i="2" r="E8"/>
  <c i="2" r="E9"/>
  <c i="2" r="E10"/>
  <c i="2" r="E11"/>
  <c i="2" r="E12"/>
  <c i="2" r="E13"/>
  <c i="2" r="E14"/>
  <c i="2" r="E18"/>
  <c i="2" r="E19"/>
  <c i="2" r="E20"/>
  <c i="2" r="E21"/>
  <c i="2" r="E22"/>
  <c i="2" r="E23"/>
  <c i="2" r="E24"/>
  <c i="2" r="E25"/>
  <c i="2" r="E26"/>
  <c i="2" r="E27"/>
  <c i="2" r="E28"/>
  <c i="2" r="E29"/>
  <c i="2" r="E30"/>
  <c i="2" r="E31"/>
  <c i="2" r="E32"/>
  <c i="2" r="E33"/>
  <c i="2" r="E34"/>
  <c i="2" r="E35"/>
  <c i="2" r="E36"/>
  <c i="2" r="E37"/>
  <c i="2" r="E38"/>
  <c i="2" r="E39"/>
  <c i="2" r="E40"/>
  <c i="2" r="E41"/>
  <c i="2" r="E42"/>
  <c i="2" r="E43"/>
  <c i="2" r="E44"/>
  <c i="2" r="E45"/>
  <c i="2" r="E46"/>
  <c i="2" r="E47"/>
  <c i="2" r="E48"/>
  <c i="2" r="E49"/>
  <c i="2" r="E50"/>
  <c i="2" r="E51"/>
  <c i="2" r="E52"/>
  <c i="2" r="E53"/>
  <c i="2" r="E54"/>
  <c i="2" r="E55"/>
  <c i="2" r="E56"/>
  <c i="2" r="E57"/>
  <c i="2" r="E58"/>
  <c i="2" r="E59"/>
  <c i="2" r="E60"/>
  <c i="2" r="E61"/>
  <c i="2" r="E62"/>
  <c i="2" r="E63"/>
  <c i="2" r="E64"/>
  <c i="2" r="E65"/>
  <c i="2" r="E66"/>
  <c i="2" r="E67"/>
  <c i="2" r="E68"/>
  <c i="2" r="E69"/>
  <c i="2" r="E70"/>
  <c i="2" r="E71"/>
  <c i="2" r="E72"/>
  <c i="2" r="E73"/>
  <c i="2" r="E74"/>
  <c i="2" r="E75"/>
  <c i="2" r="E76"/>
  <c i="2" r="E77"/>
  <c i="2" r="E78"/>
  <c i="2" r="E79"/>
  <c i="2" r="E80"/>
  <c i="2" r="E81"/>
  <c i="2" r="E82"/>
  <c i="2" r="E83"/>
  <c i="2" r="E84"/>
  <c i="2" r="E85"/>
  <c i="2" r="E86"/>
  <c i="2" r="E87"/>
  <c i="2" r="E88"/>
  <c i="2" r="E89"/>
  <c i="2" r="E90"/>
  <c i="2" r="E91"/>
  <c i="2" r="E92"/>
  <c i="2" r="E93"/>
  <c i="2" r="E94"/>
  <c i="2" r="E95"/>
  <c i="2" r="E96"/>
  <c i="2" r="E97"/>
  <c i="2" r="E98"/>
  <c i="2" r="E99"/>
  <c i="2" r="E100"/>
  <c i="2" r="E3"/>
  <c i="2" r="C19"/>
  <c i="2" r="C20"/>
  <c i="2" r="C21"/>
  <c i="2" r="C22"/>
  <c i="2" r="C23"/>
  <c i="2" r="C24"/>
  <c i="2" r="C25"/>
  <c i="2" r="C26"/>
  <c i="2" r="C27"/>
  <c i="2" r="C28"/>
  <c i="2" r="C29"/>
  <c i="2" r="C30"/>
  <c i="2" r="C31"/>
  <c i="2" r="C32"/>
  <c i="2" r="C33"/>
  <c i="2" r="C34"/>
  <c i="2" r="C35"/>
  <c i="2" r="C36"/>
  <c i="2" r="C37"/>
  <c i="2" r="C38"/>
  <c i="2" r="C39"/>
  <c i="2" r="C40"/>
  <c i="2" r="C41"/>
  <c i="2" r="C42"/>
  <c i="2" r="C43"/>
  <c i="2" r="C44"/>
  <c i="2" r="C45"/>
  <c i="2" r="C46"/>
  <c i="2" r="C47"/>
  <c i="2" r="C48"/>
  <c i="2" r="C49"/>
  <c i="2" r="C50"/>
  <c i="2" r="C51"/>
  <c i="2" r="C52"/>
  <c i="2" r="C53"/>
  <c i="2" r="C54"/>
  <c i="2" r="C55"/>
  <c i="2" r="C56"/>
  <c i="2" r="C57"/>
  <c i="2" r="C58"/>
  <c i="2" r="C59"/>
  <c i="2" r="C60"/>
  <c i="2" r="C61"/>
  <c i="2" r="C62"/>
  <c i="2" r="C63"/>
  <c i="2" r="C64"/>
  <c i="2" r="C65"/>
  <c i="2" r="C66"/>
  <c i="2" r="C67"/>
  <c i="2" r="C68"/>
  <c i="2" r="C69"/>
  <c i="2" r="C70"/>
  <c i="2" r="C71"/>
  <c i="2" r="C72"/>
  <c i="2" r="C73"/>
  <c i="2" r="C74"/>
  <c i="2" r="C75"/>
  <c i="2" r="C76"/>
  <c i="2" r="C77"/>
  <c i="2" r="C78"/>
  <c i="2" r="C79"/>
  <c i="2" r="C80"/>
  <c i="2" r="C81"/>
  <c i="2" r="C82"/>
  <c i="2" r="C83"/>
  <c i="2" r="C84"/>
  <c i="2" r="C85"/>
  <c i="2" r="C86"/>
  <c i="2" r="C87"/>
  <c i="2" r="C88"/>
  <c i="2" r="C89"/>
  <c i="2" r="C90"/>
  <c i="2" r="C91"/>
  <c i="2" r="C92"/>
  <c i="2" r="C93"/>
  <c i="2" r="C94"/>
  <c i="2" r="C95"/>
  <c i="2" r="C96"/>
  <c i="2" r="C97"/>
  <c i="2" r="C98"/>
  <c i="2" r="C99"/>
  <c i="2" r="C100"/>
  <c i="2" r="C4"/>
  <c i="2" r="C5"/>
  <c i="2" r="C6"/>
  <c i="2" r="C7"/>
  <c i="2" r="C8"/>
  <c i="2" r="C9"/>
  <c i="2" r="C10"/>
  <c i="2" r="C11"/>
  <c i="2" r="C12"/>
  <c i="2" r="C13"/>
  <c i="2" r="C14"/>
  <c i="2" r="C18"/>
  <c i="2" r="C3"/>
  <c i="1" l="1" r="B26"/>
  <c i="1" r="J26" s="1"/>
  <c i="1" r="B27"/>
  <c i="1" r="Y27" s="1"/>
  <c i="1" r="B28"/>
  <c i="1" r="N28" s="1"/>
  <c i="1" r="B29"/>
  <c i="1" r="J29" s="1"/>
  <c i="1" r="B30"/>
  <c i="1" r="F30" s="1"/>
  <c i="1" r="B31"/>
  <c i="1" r="Y31" s="1"/>
  <c i="1" r="B32"/>
  <c i="1" r="N32" s="1"/>
  <c i="1" r="B33"/>
  <c i="1" r="Y33" s="1"/>
  <c i="1" r="B34"/>
  <c i="1" r="F34" s="1"/>
  <c i="1" r="B35"/>
  <c i="1" r="L35" s="1"/>
  <c i="1" r="B36"/>
  <c i="1" r="N36" s="1"/>
  <c i="1" l="1" r="D35"/>
  <c i="1" r="D31"/>
  <c i="1" r="D27"/>
  <c i="1" r="H34"/>
  <c i="1" r="H30"/>
  <c i="1" r="H26"/>
  <c i="1" r="L34"/>
  <c i="1" r="L30"/>
  <c i="1" r="F26"/>
  <c i="1" r="F33"/>
  <c i="1" r="F29"/>
  <c i="1" r="J36"/>
  <c i="1" r="J32"/>
  <c i="1" r="J28"/>
  <c i="1" r="N35"/>
  <c i="1" r="N31"/>
  <c i="1" r="N26"/>
  <c i="1" r="Y30"/>
  <c i="1" r="Y36"/>
  <c i="1" r="D34"/>
  <c i="1" r="D30"/>
  <c i="1" r="D26"/>
  <c i="1" r="H33"/>
  <c i="1" r="H29"/>
  <c i="1" r="L26"/>
  <c i="1" r="L33"/>
  <c i="1" r="L29"/>
  <c i="1" r="F36"/>
  <c i="1" r="F32"/>
  <c i="1" r="F28"/>
  <c i="1" r="J35"/>
  <c i="1" r="J31"/>
  <c i="1" r="J27"/>
  <c i="1" r="N34"/>
  <c i="1" r="N30"/>
  <c i="1" r="Y26"/>
  <c i="1" r="Y29"/>
  <c i="1" r="Y35"/>
  <c i="1" r="D33"/>
  <c i="1" r="D29"/>
  <c i="1" r="H36"/>
  <c i="1" r="H32"/>
  <c i="1" r="H28"/>
  <c i="1" r="L36"/>
  <c i="1" r="L32"/>
  <c i="1" r="L28"/>
  <c i="1" r="F35"/>
  <c i="1" r="F31"/>
  <c i="1" r="F27"/>
  <c i="1" r="J34"/>
  <c i="1" r="J30"/>
  <c i="1" r="N27"/>
  <c i="1" r="N33"/>
  <c i="1" r="N29"/>
  <c i="1" r="Y32"/>
  <c i="1" r="Y28"/>
  <c i="1" r="Y34"/>
  <c i="1" r="D36"/>
  <c i="1" r="D32"/>
  <c i="1" r="D28"/>
  <c i="1" r="H35"/>
  <c i="1" r="H31"/>
  <c i="1" r="H27"/>
  <c i="1" r="L31"/>
  <c i="1" r="L27"/>
  <c i="1" r="J33"/>
</calcChain>
</file>

<file path=xl/sharedStrings.xml><?xml version="1.0" encoding="utf-8"?>
<sst xmlns="http://schemas.openxmlformats.org/spreadsheetml/2006/main" count="40" uniqueCount="32">
  <si>
    <t>Number of</t>
  </si>
  <si>
    <t>Fiscal</t>
  </si>
  <si>
    <t>Total Cost of</t>
  </si>
  <si>
    <t>Percent</t>
  </si>
  <si>
    <t>Year</t>
  </si>
  <si>
    <t>Claims Paid</t>
  </si>
  <si>
    <t>Change</t>
  </si>
  <si>
    <t>Per Claim</t>
  </si>
  <si>
    <t>Average Cost Per Claim</t>
  </si>
  <si>
    <t>Number of Claims Paid</t>
  </si>
  <si>
    <t>3)   Payments include new and carryover injuries.</t>
  </si>
  <si>
    <t>NOTES:</t>
  </si>
  <si>
    <t>Source if Website - URL</t>
  </si>
  <si>
    <t>Frequency Released</t>
  </si>
  <si>
    <t>FiscalYear</t>
  </si>
  <si>
    <t>TotalCostofClaimsPaid</t>
  </si>
  <si>
    <t>PercentChange</t>
  </si>
  <si>
    <t>ClaimsPaid</t>
  </si>
  <si>
    <t>CostPerClaim</t>
  </si>
  <si>
    <t>Department/Source</t>
  </si>
  <si>
    <t>Annual</t>
  </si>
  <si>
    <t>Quarterly</t>
  </si>
  <si>
    <t>Monthly</t>
  </si>
  <si>
    <t>Notes</t>
  </si>
  <si>
    <t>Variable</t>
  </si>
  <si>
    <t>Workers Compensation Summary Iowa State Employees</t>
  </si>
  <si>
    <t>1)  The number of claims paid includes the number of injury claims receiving one or more payments</t>
  </si>
  <si>
    <t>2)  The table above does not include charges incurred from third-party claims payor or other</t>
  </si>
  <si>
    <t>administrative costs.</t>
  </si>
  <si>
    <t xml:space="preserve">4)   Data includes all state employees, including Regents Institutions, Community-based Corrections, </t>
  </si>
  <si>
    <t>and State Fair Authority employees.</t>
  </si>
  <si>
    <t>Average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</si>
</sst>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$&quot;* #,##0;\(&quot;$&quot;#,##0\)"/>
    <numFmt numFmtId="165" formatCode="#,##0;\(#,##0\)"/>
    <numFmt numFmtId="166" formatCode="\-#,##0.0\ \ \ ;"/>
    <numFmt numFmtId="167" formatCode="#,##0.0\ \ \ ;\ \-\ #,##0.0\ \ \ ;"/>
    <numFmt numFmtId="168" formatCode="&quot;$&quot;\ \ \ \ \ \ \ #,##0"/>
    <numFmt numFmtId="169" formatCode="#,##0.0"/>
    <numFmt numFmtId="170" formatCode="0.0&quot;%&quot;"/>
  </numFmts>
  <fonts count="15">
    <font>
      <sz val="9"/>
      <name val="Arial"/>
      <family val="2"/>
    </font>
    <font>
      <sz val="10"/>
      <name val="Arial"/>
      <family val="2"/>
    </font>
    <font>
      <sz val="9.5"/>
      <name val="Univers (WN)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5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4"/>
    <xf borderId="0" fillId="0" fontId="12" numFmtId="0">
      <alignment vertical="top"/>
    </xf>
    <xf borderId="0" fillId="0" fontId="13" numFmtId="0"/>
  </cellStyleXfs>
  <cellXfs count="84">
    <xf borderId="0" fillId="0" fontId="0" numFmtId="0" xfId="0"/>
    <xf applyProtection="1" borderId="0" fillId="0" fontId="0" numFmtId="0" xfId="0">
      <protection locked="0"/>
    </xf>
    <xf applyFont="1" applyProtection="1" borderId="0" fillId="0" fontId="2" numFmtId="0" xfId="0">
      <protection locked="0"/>
    </xf>
    <xf applyAlignment="1" applyNumberFormat="1" applyProtection="1" borderId="0" fillId="0" fontId="0" numFmtId="3" xfId="0">
      <alignment horizontal="center"/>
      <protection locked="0"/>
    </xf>
    <xf applyFont="1" borderId="0" fillId="0" fontId="2" numFmtId="0" xfId="0"/>
    <xf applyAlignment="1" applyNumberFormat="1" borderId="0" fillId="0" fontId="0" numFmtId="3" xfId="0"/>
    <xf applyBorder="1" applyNumberFormat="1" borderId="0" fillId="0" fontId="0" numFmtId="164" xfId="0"/>
    <xf applyBorder="1" applyNumberFormat="1" borderId="0" fillId="0" fontId="0" numFmtId="3" xfId="0"/>
    <xf applyBorder="1" applyFont="1" applyNumberFormat="1" borderId="0" fillId="0" fontId="0" numFmtId="3" xfId="0"/>
    <xf applyFont="1" borderId="0" fillId="0" fontId="3" numFmtId="0" xfId="0"/>
    <xf applyAlignment="1" applyFont="1" borderId="0" fillId="0" fontId="6" numFmtId="0" xfId="0">
      <alignment horizontal="center"/>
    </xf>
    <xf applyFont="1" borderId="0" fillId="0" fontId="4" numFmtId="0" xfId="0"/>
    <xf applyFont="1" borderId="0" fillId="0" fontId="8" numFmtId="0" xfId="0"/>
    <xf applyFont="1" borderId="0" fillId="0" fontId="9" numFmtId="0" xfId="0"/>
    <xf applyFont="1" applyProtection="1" borderId="0" fillId="0" fontId="10" numFmtId="0" xfId="0">
      <protection locked="0"/>
    </xf>
    <xf applyFont="1" borderId="0" fillId="0" fontId="10" numFmtId="0" xfId="0"/>
    <xf applyAlignment="1" applyFont="1" borderId="0" fillId="0" fontId="8" numFmtId="0" xfId="0">
      <alignment horizontal="center"/>
    </xf>
    <xf applyFont="1" applyProtection="1" borderId="0" fillId="0" fontId="8" numFmtId="0" xfId="0">
      <protection locked="0"/>
    </xf>
    <xf applyBorder="1" applyFont="1" borderId="0" fillId="0" fontId="8" numFmtId="0" xfId="0"/>
    <xf applyBorder="1" applyFont="1" applyProtection="1" borderId="0" fillId="0" fontId="8" numFmtId="0" xfId="0">
      <protection locked="0"/>
    </xf>
    <xf applyBorder="1" applyFont="1" applyNumberFormat="1" borderId="0" fillId="0" fontId="8" numFmtId="3" xfId="0"/>
    <xf applyBorder="1" applyFont="1" applyNumberFormat="1" borderId="0" fillId="0" fontId="8" numFmtId="165" xfId="0"/>
    <xf applyBorder="1" applyFont="1" applyNumberFormat="1" applyProtection="1" borderId="0" fillId="0" fontId="8" numFmtId="3" xfId="0">
      <protection locked="0"/>
    </xf>
    <xf applyAlignment="1" applyBorder="1" applyFont="1" applyNumberFormat="1" applyProtection="1" borderId="0" fillId="0" fontId="8" numFmtId="3" xfId="0">
      <alignment horizontal="center"/>
      <protection locked="0"/>
    </xf>
    <xf applyBorder="1" applyFont="1" applyNumberFormat="1" applyProtection="1" borderId="0" fillId="0" fontId="8" numFmtId="165" xfId="0">
      <protection locked="0"/>
    </xf>
    <xf applyFont="1" applyProtection="1" borderId="0" fillId="0" fontId="4" numFmtId="0" xfId="0">
      <protection locked="0"/>
    </xf>
    <xf applyAlignment="1" applyFont="1" borderId="0" fillId="0" fontId="10" numFmtId="0" xfId="0"/>
    <xf applyAlignment="1" applyFont="1" applyProtection="1" borderId="0" fillId="0" fontId="10" numFmtId="0" xfId="0">
      <protection locked="0"/>
    </xf>
    <xf applyAlignment="1" applyFont="1" borderId="0" fillId="0" fontId="8" numFmtId="0" xfId="0"/>
    <xf applyAlignment="1" applyFont="1" applyProtection="1" borderId="0" fillId="0" fontId="8" numFmtId="0" xfId="0">
      <protection locked="0"/>
    </xf>
    <xf applyBorder="1" applyFont="1" applyNumberFormat="1" borderId="0" fillId="0" fontId="8" numFmtId="166" xfId="0"/>
    <xf applyBorder="1" applyFont="1" borderId="0" fillId="0" fontId="10" numFmtId="0" xfId="0"/>
    <xf applyBorder="1" applyFont="1" applyProtection="1" borderId="0" fillId="0" fontId="10" numFmtId="0" xfId="0">
      <protection locked="0"/>
    </xf>
    <xf applyAlignment="1" applyBorder="1" applyFont="1" borderId="0" fillId="0" fontId="10" numFmtId="0" xfId="0">
      <alignment horizontal="center"/>
    </xf>
    <xf applyBorder="1" applyFont="1" applyNumberFormat="1" borderId="0" fillId="0" fontId="8" numFmtId="167" xfId="0"/>
    <xf applyFont="1" borderId="0" fillId="0" fontId="3" numFmtId="44" xfId="2"/>
    <xf applyAlignment="1" applyBorder="1" applyFill="1" applyFont="1" applyNumberFormat="1" applyProtection="1" borderId="0" fillId="0" fontId="8" numFmtId="165" xfId="0">
      <protection locked="0"/>
    </xf>
    <xf applyFont="1" borderId="0" fillId="0" fontId="0" numFmtId="0" xfId="0"/>
    <xf applyAlignment="1" applyFont="1" borderId="0" fillId="0" fontId="0" numFmtId="0" xfId="0"/>
    <xf applyFill="1" borderId="0" fillId="0" fontId="0" numFmtId="0" xfId="0"/>
    <xf applyAlignment="1" applyBorder="1" applyFill="1" applyFont="1" applyNumberFormat="1" applyProtection="1" borderId="0" fillId="0" fontId="8" numFmtId="3" xfId="0">
      <protection locked="0"/>
    </xf>
    <xf applyAlignment="1" applyBorder="1" applyFill="1" applyFont="1" applyNumberFormat="1" borderId="0" fillId="0" fontId="8" numFmtId="3" xfId="0">
      <alignment horizontal="right"/>
    </xf>
    <xf applyAlignment="1" applyBorder="1" applyFill="1" applyFont="1" applyProtection="1" borderId="0" fillId="0" fontId="8" numFmtId="0" xfId="0">
      <alignment horizontal="center"/>
      <protection locked="0"/>
    </xf>
    <xf applyBorder="1" applyFill="1" applyFont="1" applyNumberFormat="1" applyProtection="1" borderId="0" fillId="0" fontId="8" numFmtId="3" xfId="1">
      <protection locked="0"/>
    </xf>
    <xf applyBorder="1" applyFill="1" applyFont="1" applyNumberFormat="1" borderId="0" fillId="0" fontId="8" numFmtId="169" xfId="0"/>
    <xf applyAlignment="1" applyBorder="1" applyFill="1" applyFont="1" applyNumberFormat="1" applyProtection="1" borderId="0" fillId="0" fontId="8" numFmtId="3" xfId="0">
      <alignment horizontal="right"/>
      <protection locked="0"/>
    </xf>
    <xf applyBorder="1" applyFill="1" applyFont="1" applyNumberFormat="1" applyProtection="1" borderId="0" fillId="0" fontId="8" numFmtId="3" xfId="0">
      <protection locked="0"/>
    </xf>
    <xf applyAlignment="1" applyBorder="1" applyFill="1" applyFont="1" borderId="0" fillId="0" fontId="8" numFmtId="0" xfId="0">
      <alignment horizontal="center"/>
    </xf>
    <xf applyAlignment="1" applyBorder="1" applyFill="1" applyFont="1" applyNumberFormat="1" borderId="0" fillId="0" fontId="0" numFmtId="0" xfId="0">
      <alignment horizontal="center"/>
    </xf>
    <xf applyAlignment="1" applyBorder="1" applyFill="1" applyFont="1" applyNumberFormat="1" borderId="0" fillId="0" fontId="0" numFmtId="3" xfId="0">
      <alignment horizontal="center"/>
    </xf>
    <xf applyAlignment="1" applyBorder="1" applyFill="1" applyFont="1" applyNumberFormat="1" borderId="0" fillId="0" fontId="10" numFmtId="169" xfId="0">
      <alignment horizontal="center"/>
    </xf>
    <xf applyBorder="1" applyFill="1" borderId="0" fillId="0" fontId="0" numFmtId="0" xfId="0"/>
    <xf applyBorder="1" applyFill="1" applyNumberFormat="1" borderId="0" fillId="0" fontId="0" numFmtId="169" xfId="0"/>
    <xf applyBorder="1" applyFill="1" applyNumberFormat="1" borderId="0" fillId="0" fontId="0" numFmtId="3" xfId="0"/>
    <xf applyAlignment="1" applyBorder="1" applyFill="1" applyNumberFormat="1" borderId="0" fillId="0" fontId="0" numFmtId="3" xfId="0">
      <alignment horizontal="right"/>
    </xf>
    <xf applyAlignment="1" applyBorder="1" applyFill="1" applyFont="1" borderId="0" fillId="0" fontId="0" numFmtId="0" xfId="0">
      <alignment horizontal="center"/>
    </xf>
    <xf applyFill="1" applyFont="1" borderId="0" fillId="0" fontId="8" numFmtId="0" xfId="0"/>
    <xf applyFill="1" applyFont="1" applyProtection="1" borderId="0" fillId="0" fontId="8" numFmtId="0" xfId="0">
      <protection locked="0"/>
    </xf>
    <xf applyAlignment="1" applyFont="1" applyProtection="1" borderId="0" fillId="0" fontId="10" numFmtId="0" xfId="0">
      <alignment horizontal="center"/>
      <protection hidden="1"/>
    </xf>
    <xf applyAlignment="1" applyBorder="1" applyFont="1" applyProtection="1" borderId="1" fillId="0" fontId="4" numFmtId="0" xfId="0">
      <alignment horizontal="center"/>
      <protection hidden="1"/>
    </xf>
    <xf applyAlignment="1" applyFont="1" applyProtection="1" borderId="0" fillId="0" fontId="6" numFmtId="0" xfId="0">
      <alignment horizontal="center"/>
      <protection hidden="1"/>
    </xf>
    <xf applyAlignment="1" applyFont="1" applyProtection="1" borderId="0" fillId="0" fontId="8" numFmtId="0" xfId="0">
      <alignment horizontal="center"/>
      <protection hidden="1"/>
    </xf>
    <xf applyAlignment="1" applyBorder="1" applyFill="1" applyFont="1" applyProtection="1" borderId="0" fillId="0" fontId="8" numFmtId="0" xfId="0">
      <alignment horizontal="center"/>
      <protection hidden="1"/>
    </xf>
    <xf applyBorder="1" applyFill="1" applyFont="1" applyProtection="1" borderId="0" fillId="0" fontId="8" numFmtId="0" xfId="0">
      <protection hidden="1"/>
    </xf>
    <xf applyBorder="1" applyFill="1" applyFont="1" applyNumberFormat="1" applyProtection="1" borderId="0" fillId="0" fontId="8" numFmtId="168" xfId="0">
      <protection hidden="1"/>
    </xf>
    <xf applyBorder="1" applyFill="1" applyFont="1" applyNumberFormat="1" applyProtection="1" borderId="0" fillId="0" fontId="8" numFmtId="170" xfId="0">
      <protection hidden="1"/>
    </xf>
    <xf applyBorder="1" applyFill="1" applyFont="1" applyNumberFormat="1" applyProtection="1" borderId="0" fillId="0" fontId="8" numFmtId="3" xfId="0">
      <protection hidden="1"/>
    </xf>
    <xf applyBorder="1" applyFill="1" applyFont="1" applyNumberFormat="1" applyProtection="1" borderId="0" fillId="0" fontId="8" numFmtId="167" xfId="0">
      <protection hidden="1"/>
    </xf>
    <xf applyAlignment="1" applyBorder="1" applyFill="1" applyFont="1" applyProtection="1" borderId="2" fillId="0" fontId="8" numFmtId="0" xfId="0">
      <alignment horizontal="center"/>
      <protection hidden="1"/>
    </xf>
    <xf applyBorder="1" applyFill="1" applyFont="1" applyProtection="1" borderId="2" fillId="0" fontId="8" numFmtId="0" xfId="0">
      <protection hidden="1"/>
    </xf>
    <xf applyBorder="1" applyFill="1" applyFont="1" applyNumberFormat="1" applyProtection="1" borderId="2" fillId="0" fontId="8" numFmtId="3" xfId="0">
      <protection hidden="1"/>
    </xf>
    <xf applyBorder="1" applyFill="1" applyFont="1" applyNumberFormat="1" applyProtection="1" borderId="2" fillId="0" fontId="8" numFmtId="167" xfId="0">
      <protection hidden="1"/>
    </xf>
    <xf applyFill="1" applyFont="1" applyProtection="1" borderId="0" fillId="0" fontId="8" numFmtId="0" xfId="0">
      <protection hidden="1"/>
    </xf>
    <xf applyFont="1" borderId="0" fillId="0" fontId="14" numFmtId="0" xfId="4"/>
    <xf applyAlignment="1" applyFont="1" borderId="0" fillId="0" fontId="14" numFmtId="0" xfId="4">
      <alignment wrapText="1"/>
    </xf>
    <xf applyAlignment="1" applyBorder="1" applyFont="1" applyNumberFormat="1" borderId="0" fillId="0" fontId="14" numFmtId="1" xfId="4">
      <alignment horizontal="left" vertical="top" wrapText="1"/>
    </xf>
    <xf applyAlignment="1" applyFont="1" applyProtection="1" borderId="0" fillId="0" fontId="0" numFmtId="0" xfId="0">
      <alignment horizontal="center"/>
      <protection hidden="1"/>
    </xf>
    <xf applyAlignment="1" applyFont="1" borderId="0" fillId="0" fontId="7" numFmtId="0" xfId="0">
      <alignment horizontal="left"/>
    </xf>
    <xf applyAlignment="1" applyFont="1" borderId="0" fillId="0" fontId="11" numFmtId="0" xfId="0">
      <alignment horizontal="center"/>
    </xf>
    <xf applyAlignment="1" applyFont="1" borderId="0" fillId="0" fontId="0" numFmtId="0" xfId="0">
      <alignment horizontal="left"/>
    </xf>
    <xf applyAlignment="1" applyFont="1" borderId="0" fillId="0" fontId="8" numFmtId="0" xfId="0">
      <alignment horizontal="left"/>
    </xf>
    <xf applyAlignment="1" applyFont="1" borderId="0" fillId="0" fontId="4" numFmtId="0" xfId="0">
      <alignment horizontal="left"/>
    </xf>
    <xf applyAlignment="1" applyFont="1" borderId="0" fillId="0" fontId="0" numFmtId="0" xfId="0">
      <alignment horizontal="left" indent="2" vertical="top" wrapText="1"/>
    </xf>
    <xf applyAlignment="1" borderId="0" fillId="0" fontId="0" numFmtId="0" xfId="0">
      <alignment horizontal="left" indent="2" vertical="top" wrapText="1"/>
    </xf>
  </cellXfs>
  <cellStyles count="5">
    <cellStyle builtinId="3" name="Comma" xfId="1"/>
    <cellStyle builtinId="4" name="Currency" xfId="2"/>
    <cellStyle builtinId="0" name="Normal" xfId="0"/>
    <cellStyle name="Normal 2" xfId="4"/>
    <cellStyle name="Normal 3" xfId="3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16345911422409E-2"/>
          <c:y val="5.867988173768951E-2"/>
          <c:w val="0.81551079394587755"/>
          <c:h val="0.76310761154855644"/>
        </c:manualLayout>
      </c:layout>
      <c:barChart>
        <c:barDir val="col"/>
        <c:grouping val="stacked"/>
        <c:varyColors val="0"/>
        <c:ser>
          <c:idx val="1"/>
          <c:order val="0"/>
          <c:tx>
            <c:v>Number of Claims Paid</c:v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Factbook!$Y$26:$Y$36</c:f>
              <c:strCache>
                <c:ptCount val="11"/>
                <c:pt idx="0">
                  <c:v>FY 2007</c:v>
                </c:pt>
                <c:pt idx="1">
                  <c:v>FY 2008</c:v>
                </c:pt>
                <c:pt idx="2">
                  <c:v>FY 2009</c:v>
                </c:pt>
                <c:pt idx="3">
                  <c:v>FY 2010</c:v>
                </c:pt>
                <c:pt idx="4">
                  <c:v>FY 2011</c:v>
                </c:pt>
                <c:pt idx="5">
                  <c:v>FY 2012</c:v>
                </c:pt>
                <c:pt idx="6">
                  <c:v>FY 2013</c:v>
                </c:pt>
                <c:pt idx="7">
                  <c:v>FY 2014</c:v>
                </c:pt>
                <c:pt idx="8">
                  <c:v>FY 2015</c:v>
                </c:pt>
                <c:pt idx="9">
                  <c:v>FY 2016</c:v>
                </c:pt>
                <c:pt idx="10">
                  <c:v>FY 2017</c:v>
                </c:pt>
              </c:strCache>
            </c:strRef>
          </c:cat>
          <c:val>
            <c:numRef>
              <c:f>Factbook!$H$26:$H$36</c:f>
              <c:numCache>
                <c:formatCode>#,##0</c:formatCode>
                <c:ptCount val="11"/>
                <c:pt formatCode="&quot;$&quot;\ \ \ \ \ \ \ #,##0" idx="0">
                  <c:v>4251</c:v>
                </c:pt>
                <c:pt idx="1">
                  <c:v>4241</c:v>
                </c:pt>
                <c:pt idx="2">
                  <c:v>4744</c:v>
                </c:pt>
                <c:pt idx="3">
                  <c:v>5123</c:v>
                </c:pt>
                <c:pt idx="4">
                  <c:v>3983</c:v>
                </c:pt>
                <c:pt idx="5">
                  <c:v>3118</c:v>
                </c:pt>
                <c:pt idx="6">
                  <c:v>3070</c:v>
                </c:pt>
                <c:pt idx="7">
                  <c:v>3394</c:v>
                </c:pt>
                <c:pt idx="8">
                  <c:v>3613</c:v>
                </c:pt>
                <c:pt idx="9">
                  <c:v>3357</c:v>
                </c:pt>
                <c:pt idx="10">
                  <c:v>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7-4280-A136-B01B59D0D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7360000"/>
        <c:axId val="127993344"/>
      </c:barChart>
      <c:lineChart>
        <c:grouping val="standard"/>
        <c:varyColors val="0"/>
        <c:ser>
          <c:idx val="0"/>
          <c:order val="1"/>
          <c:tx>
            <c:v>Average Cost per Claim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206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Factbook!$R$55:$R$66</c:f>
              <c:numCache>
                <c:formatCode>General</c:formatCode>
                <c:ptCount val="12"/>
              </c:numCache>
            </c:numRef>
          </c:cat>
          <c:val>
            <c:numRef>
              <c:f>Factbook!$L$26:$L$36</c:f>
              <c:numCache>
                <c:formatCode>#,##0</c:formatCode>
                <c:ptCount val="11"/>
                <c:pt formatCode="&quot;$&quot;\ \ \ \ \ \ \ #,##0" idx="0">
                  <c:v>4145</c:v>
                </c:pt>
                <c:pt idx="1">
                  <c:v>4767</c:v>
                </c:pt>
                <c:pt idx="2">
                  <c:v>4635</c:v>
                </c:pt>
                <c:pt idx="3">
                  <c:v>4154</c:v>
                </c:pt>
                <c:pt idx="4">
                  <c:v>5594</c:v>
                </c:pt>
                <c:pt idx="5">
                  <c:v>7177</c:v>
                </c:pt>
                <c:pt idx="6">
                  <c:v>7137</c:v>
                </c:pt>
                <c:pt idx="7">
                  <c:v>7125</c:v>
                </c:pt>
                <c:pt idx="8">
                  <c:v>6641</c:v>
                </c:pt>
                <c:pt idx="9">
                  <c:v>7687.17</c:v>
                </c:pt>
                <c:pt idx="10">
                  <c:v>7565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7-4280-A136-B01B59D0D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94880"/>
        <c:axId val="128033920"/>
      </c:lineChart>
      <c:catAx>
        <c:axId val="12736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anchor="t" anchorCtr="0" rot="0" vert="horz"/>
          <a:lstStyle/>
          <a:p>
            <a:pPr>
              <a:defRPr/>
            </a:pPr>
            <a:endParaRPr lang="en-US"/>
          </a:p>
        </c:txPr>
        <c:crossAx val="127993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993344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60000"/>
        <c:crosses val="autoZero"/>
        <c:crossBetween val="between"/>
        <c:minorUnit val="1000"/>
      </c:valAx>
      <c:catAx>
        <c:axId val="127994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033920"/>
        <c:crosses val="autoZero"/>
        <c:auto val="0"/>
        <c:lblAlgn val="ctr"/>
        <c:lblOffset val="100"/>
        <c:noMultiLvlLbl val="0"/>
      </c:catAx>
      <c:valAx>
        <c:axId val="128033920"/>
        <c:scaling>
          <c:orientation val="minMax"/>
          <c:max val="800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Per Claim</a:t>
                </a:r>
              </a:p>
            </c:rich>
          </c:tx>
          <c:layout>
            <c:manualLayout>
              <c:xMode val="edge"/>
              <c:yMode val="edge"/>
              <c:x val="0.95203904199475076"/>
              <c:y val="0.244499419235187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99488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2374156355455569E-2"/>
          <c:y val="0.9022030559138543"/>
          <c:w val="0.90287846831646046"/>
          <c:h val="8.312990521661567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charset="0" panose="020B0604020202020204" pitchFamily="34" typeface="Arial"/>
          <a:ea typeface="Arial"/>
          <a:cs charset="0" panose="020B0604020202020204" pitchFamily="34" typeface="Arial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footer="0.5" header="0.5" l="0.75" r="0.75" t="1"/>
    <c:pageSetup horizontalDpi="-4" orientation="portrait" verticalDpi="-4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66675</xdr:colOff>
      <xdr:row>1</xdr:row>
      <xdr:rowOff>38099</xdr:rowOff>
    </xdr:from>
    <xdr:to>
      <xdr:col>16</xdr:col>
      <xdr:colOff>504824</xdr:colOff>
      <xdr:row>21</xdr:row>
      <xdr:rowOff>142874</xdr:rowOff>
    </xdr:to>
    <xdr:graphicFrame macro="">
      <xdr:nvGraphicFramePr>
        <xdr:cNvPr id="216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Z114"/>
  <sheetViews>
    <sheetView showGridLines="0" tabSelected="1" topLeftCell="B1" workbookViewId="0" zoomScaleNormal="100">
      <selection activeCell="H31" sqref="H31"/>
    </sheetView>
  </sheetViews>
  <sheetFormatPr defaultRowHeight="12"/>
  <cols>
    <col min="1" max="1" customWidth="true" hidden="true" width="3.7109375" collapsed="false"/>
    <col min="2" max="2" customWidth="true" width="6.0" collapsed="false"/>
    <col min="3" max="3" customWidth="true" width="1.140625" collapsed="false"/>
    <col min="4" max="4" customWidth="true" width="14.5703125" collapsed="false"/>
    <col min="5" max="5" customWidth="true" width="2.140625" collapsed="false"/>
    <col min="6" max="6" customWidth="true" width="7.42578125" collapsed="false"/>
    <col min="7" max="7" customWidth="true" width="2.140625" collapsed="false"/>
    <col min="8" max="8" customWidth="true" width="11.140625" collapsed="false"/>
    <col min="9" max="9" customWidth="true" width="1.5703125" collapsed="false"/>
    <col min="10" max="10" customWidth="true" width="8.0" collapsed="false"/>
    <col min="11" max="11" customWidth="true" style="1" width="2.0" collapsed="false"/>
    <col min="12" max="12" customWidth="true" width="11.5703125" collapsed="false"/>
    <col min="13" max="13" customWidth="true" style="1" width="2.0" collapsed="false"/>
    <col min="14" max="14" customWidth="true" width="9.42578125" collapsed="false"/>
    <col min="15" max="15" customWidth="true" style="1" width="3.7109375" collapsed="false"/>
    <col min="16" max="16" customWidth="true" width="14.140625" collapsed="false"/>
    <col min="18" max="18" bestFit="true" customWidth="true" width="20.0" collapsed="false"/>
    <col min="19" max="19" bestFit="true" customWidth="true" width="20.7109375" collapsed="false"/>
    <col min="20" max="20" customWidth="true" width="19.42578125" collapsed="false"/>
    <col min="25" max="25" customWidth="true" hidden="true" width="0.0" collapsed="false"/>
  </cols>
  <sheetData>
    <row customFormat="1" customHeight="1" ht="18" r="1" s="9" spans="1:18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customFormat="1" customHeight="1" ht="16.5" r="2" s="15" spans="1:18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customFormat="1" customHeight="1" ht="13.5" r="3" s="15" spans="1:18">
      <c r="E3" s="10"/>
      <c r="F3" s="12"/>
      <c r="G3" s="12"/>
      <c r="H3" s="12"/>
      <c r="I3" s="12"/>
      <c r="J3" s="13"/>
      <c r="K3" s="14"/>
      <c r="L3" s="13"/>
      <c r="M3" s="14"/>
      <c r="N3" s="13"/>
      <c r="O3" s="14"/>
    </row>
    <row customFormat="1" customHeight="1" ht="13.5" r="4" s="15" spans="1:18">
      <c r="E4" s="10"/>
      <c r="F4" s="12"/>
      <c r="G4" s="12"/>
      <c r="H4" s="12"/>
      <c r="I4" s="12"/>
      <c r="J4" s="13"/>
      <c r="K4" s="14"/>
      <c r="L4" s="13"/>
      <c r="M4" s="14"/>
      <c r="N4" s="13"/>
      <c r="O4" s="14"/>
    </row>
    <row customFormat="1" customHeight="1" ht="13.5" r="5" s="15" spans="1:18">
      <c r="E5" s="10"/>
      <c r="F5" s="12"/>
      <c r="G5" s="12"/>
      <c r="H5" s="12"/>
      <c r="I5" s="12"/>
      <c r="J5" s="13"/>
      <c r="K5" s="14"/>
      <c r="L5" s="13"/>
      <c r="M5" s="14"/>
      <c r="N5" s="13"/>
      <c r="O5" s="14"/>
    </row>
    <row customFormat="1" customHeight="1" ht="13.5" r="6" s="15" spans="1:18">
      <c r="E6" s="10"/>
      <c r="F6" s="12"/>
      <c r="G6" s="12"/>
      <c r="H6" s="12"/>
      <c r="I6" s="12"/>
      <c r="J6" s="13"/>
      <c r="K6" s="14"/>
      <c r="L6" s="13"/>
      <c r="M6" s="14"/>
      <c r="N6" s="13"/>
      <c r="O6" s="14"/>
    </row>
    <row customFormat="1" customHeight="1" ht="13.5" r="7" s="15" spans="1:18">
      <c r="E7" s="10"/>
      <c r="F7" s="12"/>
      <c r="G7" s="12"/>
      <c r="H7" s="12"/>
      <c r="I7" s="12"/>
      <c r="J7" s="13"/>
      <c r="K7" s="14"/>
      <c r="L7" s="13"/>
      <c r="M7" s="14"/>
      <c r="N7" s="13"/>
      <c r="O7" s="14"/>
    </row>
    <row customFormat="1" customHeight="1" ht="13.5" r="8" s="15" spans="1:18">
      <c r="E8" s="10"/>
      <c r="F8" s="12"/>
      <c r="G8" s="12"/>
      <c r="H8" s="12"/>
      <c r="I8" s="12"/>
      <c r="J8" s="13"/>
      <c r="K8" s="14"/>
      <c r="L8" s="13"/>
      <c r="M8" s="14"/>
      <c r="N8" s="13"/>
      <c r="O8" s="14"/>
      <c r="R8" s="35"/>
    </row>
    <row customFormat="1" customHeight="1" ht="13.5" r="9" s="15" spans="1:18">
      <c r="E9" s="10"/>
      <c r="F9" s="12"/>
      <c r="G9" s="12"/>
      <c r="H9" s="12"/>
      <c r="I9" s="12"/>
      <c r="J9" s="13"/>
      <c r="K9" s="14"/>
      <c r="L9" s="13"/>
      <c r="M9" s="14"/>
      <c r="N9" s="13"/>
      <c r="O9" s="14"/>
    </row>
    <row customFormat="1" customHeight="1" ht="13.5" r="10" s="15" spans="1:18">
      <c r="E10" s="10"/>
      <c r="F10" s="12"/>
      <c r="G10" s="12"/>
      <c r="H10" s="12"/>
      <c r="I10" s="12"/>
      <c r="J10" s="13"/>
      <c r="K10" s="14"/>
      <c r="L10" s="13"/>
      <c r="M10" s="14"/>
      <c r="N10" s="13"/>
      <c r="O10" s="14"/>
    </row>
    <row customFormat="1" customHeight="1" ht="13.5" r="11" s="15" spans="1:18">
      <c r="E11" s="10"/>
      <c r="F11" s="12"/>
      <c r="G11" s="12"/>
      <c r="H11" s="12"/>
      <c r="I11" s="12"/>
      <c r="J11" s="13"/>
      <c r="K11" s="14"/>
      <c r="L11" s="13"/>
      <c r="M11" s="14"/>
      <c r="N11" s="13"/>
      <c r="O11" s="14"/>
    </row>
    <row customFormat="1" customHeight="1" ht="13.5" r="12" s="15" spans="1:18">
      <c r="E12" s="10"/>
      <c r="F12" s="12"/>
      <c r="G12" s="12"/>
      <c r="H12" s="12"/>
      <c r="I12" s="12"/>
      <c r="J12" s="13"/>
      <c r="K12" s="14"/>
      <c r="L12" s="13"/>
      <c r="M12" s="14"/>
      <c r="N12" s="13"/>
      <c r="O12" s="14"/>
    </row>
    <row customFormat="1" customHeight="1" ht="13.5" r="13" s="15" spans="1:18">
      <c r="E13" s="10"/>
      <c r="F13" s="12"/>
      <c r="G13" s="12"/>
      <c r="H13" s="12"/>
      <c r="I13" s="12"/>
      <c r="J13" s="13"/>
      <c r="K13" s="14"/>
      <c r="L13" s="13"/>
      <c r="M13" s="14"/>
      <c r="N13" s="13"/>
      <c r="O13" s="14"/>
    </row>
    <row customFormat="1" customHeight="1" ht="13.5" r="14" s="15" spans="1:18">
      <c r="E14" s="10"/>
      <c r="F14" s="12"/>
      <c r="G14" s="12"/>
      <c r="H14" s="12"/>
      <c r="I14" s="12"/>
      <c r="J14" s="13"/>
      <c r="K14" s="14"/>
      <c r="L14" s="13"/>
      <c r="M14" s="14"/>
      <c r="N14" s="13"/>
      <c r="O14" s="14"/>
    </row>
    <row customFormat="1" customHeight="1" ht="13.5" r="15" s="15" spans="1:18">
      <c r="E15" s="10"/>
      <c r="F15" s="12"/>
      <c r="G15" s="12"/>
      <c r="H15" s="12"/>
      <c r="I15" s="12"/>
      <c r="J15" s="13"/>
      <c r="K15" s="14"/>
      <c r="L15" s="13"/>
      <c r="M15" s="14"/>
      <c r="N15" s="13"/>
      <c r="O15" s="14"/>
    </row>
    <row customFormat="1" customHeight="1" ht="13.5" r="16" s="15" spans="1:18">
      <c r="E16" s="10"/>
      <c r="F16" s="12"/>
      <c r="G16" s="12"/>
      <c r="H16" s="12"/>
      <c r="I16" s="12"/>
      <c r="J16" s="13"/>
      <c r="K16" s="14"/>
      <c r="L16" s="13"/>
      <c r="M16" s="14"/>
      <c r="N16" s="13"/>
      <c r="O16" s="14"/>
    </row>
    <row customFormat="1" customHeight="1" ht="13.5" r="17" s="15" spans="2:25">
      <c r="E17" s="10"/>
      <c r="F17" s="12"/>
      <c r="G17" s="12"/>
      <c r="H17" s="12"/>
      <c r="I17" s="12"/>
      <c r="J17" s="13"/>
      <c r="K17" s="14"/>
      <c r="L17" s="13"/>
      <c r="M17" s="14"/>
      <c r="N17" s="13"/>
      <c r="O17" s="14"/>
    </row>
    <row customFormat="1" customHeight="1" ht="13.5" r="18" s="15" spans="2:25">
      <c r="E18" s="10"/>
      <c r="F18" s="12"/>
      <c r="G18" s="12"/>
      <c r="H18" s="12"/>
      <c r="I18" s="12"/>
      <c r="J18" s="13"/>
      <c r="K18" s="14"/>
      <c r="L18" s="13"/>
      <c r="M18" s="14"/>
      <c r="N18" s="13"/>
      <c r="O18" s="14"/>
    </row>
    <row customFormat="1" customHeight="1" ht="13.5" r="19" s="15" spans="2:25">
      <c r="E19" s="10"/>
      <c r="F19" s="12"/>
      <c r="G19" s="12"/>
      <c r="H19" s="12"/>
      <c r="I19" s="12"/>
      <c r="J19" s="13"/>
      <c r="K19" s="14"/>
      <c r="L19" s="13"/>
      <c r="M19" s="14"/>
      <c r="N19" s="13"/>
      <c r="O19" s="14"/>
    </row>
    <row customFormat="1" customHeight="1" ht="13.5" r="20" s="15" spans="2:25">
      <c r="E20" s="10"/>
      <c r="F20" s="12"/>
      <c r="G20" s="12"/>
      <c r="H20" s="12"/>
      <c r="I20" s="12"/>
      <c r="J20" s="13"/>
      <c r="K20" s="14"/>
      <c r="L20" s="13"/>
      <c r="M20" s="14"/>
      <c r="N20" s="13"/>
      <c r="O20" s="14"/>
    </row>
    <row customFormat="1" customHeight="1" ht="13.5" r="21" s="15" spans="2:25">
      <c r="E21" s="10"/>
      <c r="F21" s="12"/>
      <c r="G21" s="12"/>
      <c r="H21" s="12"/>
      <c r="I21" s="12"/>
      <c r="J21" s="13"/>
      <c r="K21" s="14"/>
      <c r="L21" s="13"/>
      <c r="M21" s="14"/>
      <c r="N21" s="13"/>
      <c r="O21" s="14"/>
    </row>
    <row customFormat="1" customHeight="1" ht="13.5" r="22" s="15" spans="2:25">
      <c r="E22" s="10"/>
      <c r="F22" s="12"/>
      <c r="G22" s="12"/>
      <c r="H22" s="12"/>
      <c r="I22" s="12"/>
      <c r="J22" s="13"/>
      <c r="K22" s="14"/>
      <c r="L22" s="13"/>
      <c r="M22" s="14"/>
      <c r="N22" s="13"/>
      <c r="O22" s="14"/>
    </row>
    <row customFormat="1" customHeight="1" ht="9" r="23" s="15" spans="2:25">
      <c r="D23" s="33"/>
      <c r="E23" s="31"/>
      <c r="F23" s="31"/>
      <c r="G23" s="31"/>
      <c r="H23" s="31"/>
      <c r="I23" s="31"/>
      <c r="J23" s="31"/>
      <c r="K23" s="32"/>
      <c r="L23" s="31"/>
      <c r="M23" s="14"/>
      <c r="O23" s="14"/>
    </row>
    <row customFormat="1" customHeight="1" ht="10.5" r="24" s="26" spans="2:25">
      <c r="B24" s="58" t="s">
        <v>1</v>
      </c>
      <c r="C24" s="58"/>
      <c r="D24" s="58" t="s">
        <v>2</v>
      </c>
      <c r="E24" s="58"/>
      <c r="F24" s="58" t="s">
        <v>3</v>
      </c>
      <c r="G24" s="58"/>
      <c r="H24" s="58" t="s">
        <v>0</v>
      </c>
      <c r="I24" s="58"/>
      <c r="J24" s="58" t="s">
        <v>3</v>
      </c>
      <c r="K24" s="58"/>
      <c r="L24" s="76" t="s">
        <v>31</v>
      </c>
      <c r="M24" s="58"/>
      <c r="N24" s="58" t="s">
        <v>3</v>
      </c>
      <c r="O24" s="27"/>
      <c r="Q24" s="12"/>
      <c r="R24" s="12"/>
      <c r="S24" s="12"/>
    </row>
    <row customFormat="1" customHeight="1" ht="10.15" r="25" s="28" spans="2:25">
      <c r="B25" s="59" t="s">
        <v>4</v>
      </c>
      <c r="C25" s="60"/>
      <c r="D25" s="59" t="s">
        <v>5</v>
      </c>
      <c r="E25" s="61"/>
      <c r="F25" s="59" t="s">
        <v>6</v>
      </c>
      <c r="G25" s="60"/>
      <c r="H25" s="58" t="s">
        <v>0</v>
      </c>
      <c r="I25" s="61"/>
      <c r="J25" s="59" t="s">
        <v>6</v>
      </c>
      <c r="K25" s="61"/>
      <c r="L25" s="59" t="s">
        <v>7</v>
      </c>
      <c r="M25" s="61"/>
      <c r="N25" s="59" t="s">
        <v>6</v>
      </c>
      <c r="O25" s="29"/>
      <c r="Q25"/>
      <c r="R25"/>
      <c r="S25"/>
    </row>
    <row customFormat="1" customHeight="1" ht="12" r="26" s="56" spans="2:25">
      <c r="B26" s="62">
        <f>LARGE(Data!$A$2:$A$100,11)</f>
        <v>2007</v>
      </c>
      <c r="C26" s="63"/>
      <c r="D26" s="64">
        <f>INDEX(Data!$A$2:$G$100,MATCH(Factbook!$B26,Data!$A$2:$A$100,0),2)</f>
        <v>17619772</v>
      </c>
      <c r="E26" s="63"/>
      <c r="F26" s="65">
        <f>INDEX(Data!$A$2:$G$100,MATCH(Factbook!$B26,Data!$A$2:$A$100,0),3)</f>
        <v>5.7839662932620444</v>
      </c>
      <c r="G26" s="63"/>
      <c r="H26" s="64">
        <f>INDEX(Data!$A$2:$G$100,MATCH(Factbook!$B26,Data!$A$2:$A$100,0),4)</f>
        <v>4251</v>
      </c>
      <c r="I26" s="63"/>
      <c r="J26" s="65">
        <f>INDEX(Data!$A$2:$G$100,MATCH(Factbook!$B26,Data!$A$2:$A$100,0),5)</f>
        <v>-4.4719101123595504</v>
      </c>
      <c r="K26" s="63"/>
      <c r="L26" s="64">
        <f>INDEX(Data!$A$2:$G$100,MATCH(Factbook!$B26,Data!$A$2:$A$100,0),6)</f>
        <v>4145</v>
      </c>
      <c r="M26" s="63"/>
      <c r="N26" s="65">
        <f>INDEX(Data!$A$2:$G$100,MATCH(Factbook!$B26,Data!$A$2:$A$100,0),7)</f>
        <v>10.740048089767566</v>
      </c>
      <c r="O26" s="57"/>
      <c r="Q26" s="39"/>
      <c r="R26" s="39"/>
      <c r="S26" s="39"/>
      <c r="Y26" s="56" t="str">
        <f>CONCATENATE("FY ",B26)</f>
        <v>FY 2007</v>
      </c>
    </row>
    <row customFormat="1" customHeight="1" ht="12" r="27" s="12" spans="2:25">
      <c r="B27" s="62">
        <f>LARGE(Data!$A$2:$A$100,10)</f>
        <v>2008</v>
      </c>
      <c r="C27" s="63"/>
      <c r="D27" s="66">
        <f>INDEX(Data!$A$2:$G$100,MATCH(Factbook!B27,Data!$A$2:$A$100,0),2)</f>
        <v>20218242</v>
      </c>
      <c r="E27" s="63"/>
      <c r="F27" s="67">
        <f>INDEX(Data!$A$2:$G$100,MATCH(Factbook!$B27,Data!$A$2:$A$100,0),3)</f>
        <v>14.747466652803453</v>
      </c>
      <c r="G27" s="63"/>
      <c r="H27" s="66">
        <f>INDEX(Data!$A$2:$G$100,MATCH(Factbook!$B27,Data!$A$2:$A$100,0),4)</f>
        <v>4241</v>
      </c>
      <c r="I27" s="63"/>
      <c r="J27" s="67">
        <f>INDEX(Data!$A$2:$G$100,MATCH(Factbook!$B27,Data!$A$2:$A$100,0),5)</f>
        <v>-0.2352387673488591</v>
      </c>
      <c r="K27" s="63"/>
      <c r="L27" s="66">
        <f>INDEX(Data!$A$2:$G$100,MATCH(Factbook!$B27,Data!$A$2:$A$100,0),6)</f>
        <v>4767</v>
      </c>
      <c r="M27" s="63"/>
      <c r="N27" s="67">
        <f>INDEX(Data!$A$2:$G$100,MATCH(Factbook!$B27,Data!$A$2:$A$100,0),7)</f>
        <v>15.006031363088058</v>
      </c>
      <c r="O27" s="17"/>
      <c r="Q27"/>
      <c r="R27"/>
      <c r="S27"/>
      <c r="Y27" s="56" t="str">
        <f ref="Y27:Y36" si="0" t="shared">CONCATENATE("FY ",B27)</f>
        <v>FY 2008</v>
      </c>
    </row>
    <row customFormat="1" customHeight="1" ht="12" r="28" s="28" spans="2:25">
      <c r="B28" s="68">
        <f>LARGE(Data!$A$2:$A$100,9)</f>
        <v>2009</v>
      </c>
      <c r="C28" s="69"/>
      <c r="D28" s="70">
        <f>INDEX(Data!$A$2:$G$100,MATCH(Factbook!B28,Data!$A$2:$A$100,0),2)</f>
        <v>21989298</v>
      </c>
      <c r="E28" s="69"/>
      <c r="F28" s="71">
        <f>INDEX(Data!$A$2:$G$100,MATCH(Factbook!$B28,Data!$A$2:$A$100,0),3)</f>
        <v>8.7596933501933556</v>
      </c>
      <c r="G28" s="69"/>
      <c r="H28" s="70">
        <f>INDEX(Data!$A$2:$G$100,MATCH(Factbook!$B28,Data!$A$2:$A$100,0),4)</f>
        <v>4744</v>
      </c>
      <c r="I28" s="69"/>
      <c r="J28" s="71">
        <f>INDEX(Data!$A$2:$G$100,MATCH(Factbook!$B28,Data!$A$2:$A$100,0),5)</f>
        <v>11.8604102805942</v>
      </c>
      <c r="K28" s="69"/>
      <c r="L28" s="70">
        <f>INDEX(Data!$A$2:$G$100,MATCH(Factbook!$B28,Data!$A$2:$A$100,0),6)</f>
        <v>4635</v>
      </c>
      <c r="M28" s="69"/>
      <c r="N28" s="71">
        <f>INDEX(Data!$A$2:$G$100,MATCH(Factbook!$B28,Data!$A$2:$A$100,0),7)</f>
        <v>-2.7690371302706107</v>
      </c>
      <c r="O28" s="29"/>
      <c r="Q28"/>
      <c r="R28" s="12"/>
      <c r="S28" s="12"/>
      <c r="Y28" s="56" t="str">
        <f si="0" t="shared"/>
        <v>FY 2009</v>
      </c>
    </row>
    <row customFormat="1" customHeight="1" ht="12" r="29" s="28" spans="2:25">
      <c r="B29" s="62">
        <f>LARGE(Data!$A$2:$A$100,8)</f>
        <v>2010</v>
      </c>
      <c r="C29" s="63"/>
      <c r="D29" s="66">
        <f>INDEX(Data!$A$2:$G$100,MATCH(Factbook!B29,Data!$A$2:$A$100,0),2)</f>
        <v>21282424</v>
      </c>
      <c r="E29" s="63"/>
      <c r="F29" s="67">
        <f>INDEX(Data!$A$2:$G$100,MATCH(Factbook!$B29,Data!$A$2:$A$100,0),3)</f>
        <v>-3.2146274064774598</v>
      </c>
      <c r="G29" s="63"/>
      <c r="H29" s="66">
        <f>INDEX(Data!$A$2:$G$100,MATCH(Factbook!$B29,Data!$A$2:$A$100,0),4)</f>
        <v>5123</v>
      </c>
      <c r="I29" s="63"/>
      <c r="J29" s="67">
        <f>INDEX(Data!$A$2:$G$100,MATCH(Factbook!$B29,Data!$A$2:$A$100,0),5)</f>
        <v>7.9890387858347385</v>
      </c>
      <c r="K29" s="63"/>
      <c r="L29" s="66">
        <f>INDEX(Data!$A$2:$G$100,MATCH(Factbook!$B29,Data!$A$2:$A$100,0),6)</f>
        <v>4154</v>
      </c>
      <c r="M29" s="63"/>
      <c r="N29" s="67">
        <f>INDEX(Data!$A$2:$G$100,MATCH(Factbook!$B29,Data!$A$2:$A$100,0),7)</f>
        <v>-10.377562028047464</v>
      </c>
      <c r="O29" s="29"/>
      <c r="Q29"/>
      <c r="R29" s="12"/>
      <c r="S29" s="12"/>
      <c r="Y29" s="56" t="str">
        <f si="0" t="shared"/>
        <v>FY 2010</v>
      </c>
    </row>
    <row customFormat="1" customHeight="1" ht="12" r="30" s="28" spans="2:25">
      <c r="B30" s="62">
        <f>LARGE(Data!$A$2:$A$100,7)</f>
        <v>2011</v>
      </c>
      <c r="C30" s="63"/>
      <c r="D30" s="66">
        <f>INDEX(Data!$A$2:$G$100,MATCH(Factbook!B30,Data!$A$2:$A$100,0),2)</f>
        <v>22280969</v>
      </c>
      <c r="E30" s="63"/>
      <c r="F30" s="67">
        <f>INDEX(Data!$A$2:$G$100,MATCH(Factbook!$B30,Data!$A$2:$A$100,0),3)</f>
        <v>4.6918762637188323</v>
      </c>
      <c r="G30" s="63"/>
      <c r="H30" s="66">
        <f>INDEX(Data!$A$2:$G$100,MATCH(Factbook!$B30,Data!$A$2:$A$100,0),4)</f>
        <v>3983</v>
      </c>
      <c r="I30" s="63"/>
      <c r="J30" s="67">
        <f>INDEX(Data!$A$2:$G$100,MATCH(Factbook!$B30,Data!$A$2:$A$100,0),5)</f>
        <v>-22.2525863751708</v>
      </c>
      <c r="K30" s="63"/>
      <c r="L30" s="66">
        <f>INDEX(Data!$A$2:$G$100,MATCH(Factbook!$B30,Data!$A$2:$A$100,0),6)</f>
        <v>5594</v>
      </c>
      <c r="M30" s="63"/>
      <c r="N30" s="67">
        <f>INDEX(Data!$A$2:$G$100,MATCH(Factbook!$B30,Data!$A$2:$A$100,0),7)</f>
        <v>34.66538276360135</v>
      </c>
      <c r="O30" s="29"/>
      <c r="Q30"/>
      <c r="R30" s="37"/>
      <c r="S30" s="37"/>
      <c r="Y30" s="56" t="str">
        <f si="0" t="shared"/>
        <v>FY 2011</v>
      </c>
    </row>
    <row customFormat="1" customHeight="1" ht="12" r="31" s="28" spans="2:25">
      <c r="B31" s="68">
        <f>LARGE(Data!$A$2:$A$100,6)</f>
        <v>2012</v>
      </c>
      <c r="C31" s="69"/>
      <c r="D31" s="70">
        <f>INDEX(Data!$A$2:$G$100,MATCH(Factbook!B31,Data!$A$2:$A$100,0),2)</f>
        <v>22377345</v>
      </c>
      <c r="E31" s="69"/>
      <c r="F31" s="71">
        <f>INDEX(Data!$A$2:$G$100,MATCH(Factbook!$B31,Data!$A$2:$A$100,0),3)</f>
        <v>0.43254851258937621</v>
      </c>
      <c r="G31" s="69"/>
      <c r="H31" s="70">
        <f>INDEX(Data!$A$2:$G$100,MATCH(Factbook!$B31,Data!$A$2:$A$100,0),4)</f>
        <v>3118</v>
      </c>
      <c r="I31" s="69"/>
      <c r="J31" s="71">
        <f>INDEX(Data!$A$2:$G$100,MATCH(Factbook!$B31,Data!$A$2:$A$100,0),5)</f>
        <v>-21.717298518704496</v>
      </c>
      <c r="K31" s="69"/>
      <c r="L31" s="70">
        <f>INDEX(Data!$A$2:$G$100,MATCH(Factbook!$B31,Data!$A$2:$A$100,0),6)</f>
        <v>7177</v>
      </c>
      <c r="M31" s="69"/>
      <c r="N31" s="71">
        <f>INDEX(Data!$A$2:$G$100,MATCH(Factbook!$B31,Data!$A$2:$A$100,0),7)</f>
        <v>28.298176617804792</v>
      </c>
      <c r="O31" s="29"/>
      <c r="Q31"/>
      <c r="R31"/>
      <c r="S31"/>
      <c r="Y31" s="56" t="str">
        <f si="0" t="shared"/>
        <v>FY 2012</v>
      </c>
    </row>
    <row customFormat="1" customHeight="1" ht="12" r="32" s="28" spans="2:25">
      <c r="B32" s="62">
        <f>LARGE(Data!$A$2:$A$100,5)</f>
        <v>2013</v>
      </c>
      <c r="C32" s="72"/>
      <c r="D32" s="66">
        <f>INDEX(Data!$A$2:$G$100,MATCH(Factbook!B32,Data!$A$2:$A$100,0),2)</f>
        <v>21910091</v>
      </c>
      <c r="E32" s="63"/>
      <c r="F32" s="67">
        <f>INDEX(Data!$A$2:$G$100,MATCH(Factbook!$B32,Data!$A$2:$A$100,0),3)</f>
        <v>-2.0880671947453999</v>
      </c>
      <c r="G32" s="63"/>
      <c r="H32" s="66">
        <f>INDEX(Data!$A$2:$G$100,MATCH(Factbook!$B32,Data!$A$2:$A$100,0),4)</f>
        <v>3070</v>
      </c>
      <c r="I32" s="63"/>
      <c r="J32" s="67">
        <f>INDEX(Data!$A$2:$G$100,MATCH(Factbook!$B32,Data!$A$2:$A$100,0),5)</f>
        <v>-1.539448364336113</v>
      </c>
      <c r="K32" s="63"/>
      <c r="L32" s="66">
        <f>INDEX(Data!$A$2:$G$100,MATCH(Factbook!$B32,Data!$A$2:$A$100,0),6)</f>
        <v>7137</v>
      </c>
      <c r="M32" s="63"/>
      <c r="N32" s="67">
        <f>INDEX(Data!$A$2:$G$100,MATCH(Factbook!$B32,Data!$A$2:$A$100,0),7)</f>
        <v>-0.55733593423435979</v>
      </c>
      <c r="O32" s="29"/>
      <c r="Q32"/>
      <c r="R32"/>
      <c r="S32"/>
      <c r="Y32" s="56" t="str">
        <f si="0" t="shared"/>
        <v>FY 2013</v>
      </c>
    </row>
    <row customFormat="1" customHeight="1" ht="12" r="33" s="28" spans="2:25">
      <c r="B33" s="62">
        <f>LARGE(Data!$A$2:$A$100,4)</f>
        <v>2014</v>
      </c>
      <c r="C33" s="72"/>
      <c r="D33" s="66">
        <f>INDEX(Data!$A$2:$G$100,MATCH(Factbook!B33,Data!$A$2:$A$100,0),2)</f>
        <v>24183146</v>
      </c>
      <c r="E33" s="63"/>
      <c r="F33" s="67">
        <f>INDEX(Data!$A$2:$G$100,MATCH(Factbook!$B33,Data!$A$2:$A$100,0),3)</f>
        <v>10.374466267620704</v>
      </c>
      <c r="G33" s="63"/>
      <c r="H33" s="66">
        <f>INDEX(Data!$A$2:$G$100,MATCH(Factbook!$B33,Data!$A$2:$A$100,0),4)</f>
        <v>3394</v>
      </c>
      <c r="I33" s="63"/>
      <c r="J33" s="67">
        <f>INDEX(Data!$A$2:$G$100,MATCH(Factbook!$B33,Data!$A$2:$A$100,0),5)</f>
        <v>10.553745928338762</v>
      </c>
      <c r="K33" s="63"/>
      <c r="L33" s="66">
        <f>INDEX(Data!$A$2:$G$100,MATCH(Factbook!$B33,Data!$A$2:$A$100,0),6)</f>
        <v>7125</v>
      </c>
      <c r="M33" s="63"/>
      <c r="N33" s="67">
        <f>INDEX(Data!$A$2:$G$100,MATCH(Factbook!$B33,Data!$A$2:$A$100,0),7)</f>
        <v>-0.16813787305590583</v>
      </c>
      <c r="O33" s="29"/>
      <c r="Q33"/>
      <c r="R33"/>
      <c r="S33"/>
      <c r="Y33" s="56" t="str">
        <f>CONCATENATE("FY ",B33)</f>
        <v>FY 2014</v>
      </c>
    </row>
    <row customFormat="1" customHeight="1" ht="12" r="34" s="28" spans="2:25">
      <c r="B34" s="68">
        <f>LARGE(Data!$A$2:$A$100,3)</f>
        <v>2015</v>
      </c>
      <c r="C34" s="69"/>
      <c r="D34" s="70">
        <f>INDEX(Data!$A$2:$G$100,MATCH(Factbook!B34,Data!$A$2:$A$100,0),2)</f>
        <v>23995990</v>
      </c>
      <c r="E34" s="69"/>
      <c r="F34" s="71">
        <f>INDEX(Data!$A$2:$G$100,MATCH(Factbook!$B34,Data!$A$2:$A$100,0),3)</f>
        <v>-0.77391088818634268</v>
      </c>
      <c r="G34" s="69"/>
      <c r="H34" s="70">
        <f>INDEX(Data!$A$2:$G$100,MATCH(Factbook!$B34,Data!$A$2:$A$100,0),4)</f>
        <v>3613</v>
      </c>
      <c r="I34" s="69"/>
      <c r="J34" s="71">
        <f>INDEX(Data!$A$2:$G$100,MATCH(Factbook!$B34,Data!$A$2:$A$100,0),5)</f>
        <v>6.4525633470830872</v>
      </c>
      <c r="K34" s="69"/>
      <c r="L34" s="70">
        <f>INDEX(Data!$A$2:$G$100,MATCH(Factbook!$B34,Data!$A$2:$A$100,0),6)</f>
        <v>6641</v>
      </c>
      <c r="M34" s="69"/>
      <c r="N34" s="71">
        <f>INDEX(Data!$A$2:$G$100,MATCH(Factbook!$B34,Data!$A$2:$A$100,0),7)</f>
        <v>-6.7929824561403507</v>
      </c>
      <c r="O34" s="29"/>
      <c r="Y34" s="56" t="str">
        <f si="0" t="shared"/>
        <v>FY 2015</v>
      </c>
    </row>
    <row customFormat="1" customHeight="1" ht="12" r="35" s="28" spans="2:25">
      <c r="B35" s="62">
        <f>LARGE(Data!$A$2:$A$100,2)</f>
        <v>2016</v>
      </c>
      <c r="C35" s="63"/>
      <c r="D35" s="66">
        <f>INDEX(Data!$A$2:$G$100,MATCH(Factbook!B35,Data!$A$2:$A$100,0),2)</f>
        <v>25645829</v>
      </c>
      <c r="E35" s="63"/>
      <c r="F35" s="67">
        <f>INDEX(Data!$A$2:$G$100,MATCH(Factbook!$B35,Data!$A$2:$A$100,0),3)</f>
        <v>6.8754779444398837</v>
      </c>
      <c r="G35" s="63"/>
      <c r="H35" s="66">
        <f>INDEX(Data!$A$2:$G$100,MATCH(Factbook!$B35,Data!$A$2:$A$100,0),4)</f>
        <v>3357</v>
      </c>
      <c r="I35" s="63"/>
      <c r="J35" s="67">
        <f>INDEX(Data!$A$2:$G$100,MATCH(Factbook!$B35,Data!$A$2:$A$100,0),5)</f>
        <v>-7.0855244948796008</v>
      </c>
      <c r="K35" s="63"/>
      <c r="L35" s="66">
        <f>INDEX(Data!$A$2:$G$100,MATCH(Factbook!$B35,Data!$A$2:$A$100,0),6)</f>
        <v>7687.17</v>
      </c>
      <c r="M35" s="63"/>
      <c r="N35" s="67">
        <f>INDEX(Data!$A$2:$G$100,MATCH(Factbook!$B35,Data!$A$2:$A$100,0),7)</f>
        <v>15.753199819304323</v>
      </c>
      <c r="O35" s="29"/>
      <c r="Y35" s="56" t="str">
        <f si="0" t="shared"/>
        <v>FY 2016</v>
      </c>
    </row>
    <row customFormat="1" customHeight="1" ht="12" r="36" s="28" spans="2:25">
      <c r="B36" s="62">
        <f>LARGE(Data!$A$2:$A$100,1)</f>
        <v>2017</v>
      </c>
      <c r="C36" s="63"/>
      <c r="D36" s="66">
        <f>INDEX(Data!$A$2:$G$100,MATCH(Factbook!B36,Data!$A$2:$A$100,0),2)</f>
        <v>25744902</v>
      </c>
      <c r="E36" s="63"/>
      <c r="F36" s="67">
        <f>INDEX(Data!$A$2:$G$100,MATCH(Factbook!$B36,Data!$A$2:$A$100,0),3)</f>
        <v>0.38631233172458573</v>
      </c>
      <c r="G36" s="63"/>
      <c r="H36" s="66">
        <f>INDEX(Data!$A$2:$G$100,MATCH(Factbook!$B36,Data!$A$2:$A$100,0),4)</f>
        <v>3403</v>
      </c>
      <c r="I36" s="63"/>
      <c r="J36" s="67">
        <f>INDEX(Data!$A$2:$G$100,MATCH(Factbook!$B36,Data!$A$2:$A$100,0),5)</f>
        <v>1.370271075364909</v>
      </c>
      <c r="K36" s="63"/>
      <c r="L36" s="66">
        <f>INDEX(Data!$A$2:$G$100,MATCH(Factbook!$B36,Data!$A$2:$A$100,0),6)</f>
        <v>7565</v>
      </c>
      <c r="M36" s="63"/>
      <c r="N36" s="67">
        <f>INDEX(Data!$A$2:$G$100,MATCH(Factbook!$B36,Data!$A$2:$A$100,0),7)</f>
        <v>-1.5892714744177645</v>
      </c>
      <c r="O36" s="29"/>
      <c r="Y36" s="56" t="str">
        <f si="0" t="shared"/>
        <v>FY 2017</v>
      </c>
    </row>
    <row customFormat="1" customHeight="1" ht="9.6" r="37" s="28" spans="2:25">
      <c r="B37" s="16"/>
      <c r="C37" s="12"/>
      <c r="D37" s="22"/>
      <c r="E37" s="19"/>
      <c r="F37" s="34"/>
      <c r="G37" s="19"/>
      <c r="H37" s="23"/>
      <c r="I37" s="19"/>
      <c r="J37" s="30"/>
      <c r="K37" s="19"/>
      <c r="L37" s="36"/>
      <c r="M37" s="19"/>
      <c r="N37" s="30"/>
      <c r="O37" s="29"/>
    </row>
    <row customFormat="1" customHeight="1" ht="12" r="38" s="28" spans="2:25">
      <c r="B38" s="38" t="s">
        <v>11</v>
      </c>
      <c r="C38" s="38"/>
      <c r="D38" s="38"/>
      <c r="K38" s="29"/>
      <c r="M38" s="29"/>
      <c r="O38" s="29"/>
    </row>
    <row customFormat="1" customHeight="1" ht="12" r="39" s="12" spans="2:25">
      <c r="B39" s="79" t="s">
        <v>26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customFormat="1" customHeight="1" ht="3" r="40" s="12" spans="2:25">
      <c r="B40" s="28"/>
      <c r="K40" s="17"/>
      <c r="M40" s="17"/>
      <c r="O40" s="17"/>
    </row>
    <row customFormat="1" customHeight="1" ht="12" r="41" s="12" spans="2:25">
      <c r="B41" s="79" t="s">
        <v>27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customFormat="1" customHeight="1" ht="12" r="42" s="12" spans="2:25">
      <c r="B42" s="82" t="s">
        <v>28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</row>
    <row customFormat="1" customHeight="1" ht="3" r="43" s="12" spans="2:25">
      <c r="B43" s="28"/>
      <c r="K43" s="17"/>
      <c r="M43" s="17"/>
      <c r="O43" s="17"/>
    </row>
    <row customFormat="1" customHeight="1" ht="12" r="44" s="12" spans="2:25">
      <c r="B44" s="28" t="s">
        <v>10</v>
      </c>
      <c r="K44" s="17"/>
      <c r="M44" s="17"/>
      <c r="O44" s="17"/>
    </row>
    <row customFormat="1" customHeight="1" ht="3" r="45" s="12" spans="2:25">
      <c r="B45" s="28"/>
      <c r="K45" s="17"/>
      <c r="M45" s="17"/>
      <c r="O45" s="17"/>
    </row>
    <row customFormat="1" customHeight="1" ht="12" r="46" s="12" spans="2:25">
      <c r="B46" s="79" t="s">
        <v>29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customFormat="1" customHeight="1" ht="12" r="47" s="12" spans="2:25">
      <c r="B47" s="82" t="s">
        <v>30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customFormat="1" customHeight="1" ht="11.1" r="48" s="12" spans="2:25">
      <c r="B48" s="28"/>
      <c r="K48" s="17"/>
      <c r="M48" s="17"/>
      <c r="O48" s="17"/>
    </row>
    <row customFormat="1" customHeight="1" ht="12" r="49" s="12" spans="2:20">
      <c r="B49" s="79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17"/>
    </row>
    <row customFormat="1" r="50" s="12" spans="2:20"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17"/>
    </row>
    <row customFormat="1" r="51" s="12" spans="2:20">
      <c r="K51" s="17"/>
      <c r="M51" s="17"/>
      <c r="O51" s="17"/>
    </row>
    <row customFormat="1" r="52" s="12" spans="2:20">
      <c r="K52" s="17"/>
      <c r="M52" s="17"/>
      <c r="O52" s="17"/>
    </row>
    <row customFormat="1" r="53" s="12" spans="2:20">
      <c r="K53" s="17"/>
      <c r="M53" s="17"/>
      <c r="O53" s="17"/>
    </row>
    <row customFormat="1" r="54" s="12" spans="2:20">
      <c r="K54" s="17"/>
      <c r="M54" s="17"/>
      <c r="O54" s="17"/>
      <c r="R54"/>
      <c r="S54"/>
      <c r="T54"/>
    </row>
    <row customFormat="1" r="55" s="12" spans="2:20">
      <c r="K55" s="17"/>
      <c r="M55" s="17"/>
      <c r="O55" s="17"/>
      <c r="R55"/>
      <c r="S55"/>
      <c r="T55"/>
    </row>
    <row customFormat="1" r="56" s="12" spans="2:20">
      <c r="K56" s="17"/>
      <c r="M56" s="17"/>
      <c r="O56" s="17"/>
      <c r="R56"/>
      <c r="S56"/>
      <c r="T56"/>
    </row>
    <row customFormat="1" r="57" s="12" spans="2:20">
      <c r="K57" s="17"/>
      <c r="M57" s="17"/>
      <c r="O57" s="17"/>
      <c r="R57"/>
      <c r="S57"/>
      <c r="T57"/>
    </row>
    <row customFormat="1" r="58" s="12" spans="2:20">
      <c r="K58" s="17"/>
      <c r="M58" s="17"/>
      <c r="O58" s="17"/>
      <c r="R58"/>
      <c r="S58"/>
      <c r="T58"/>
    </row>
    <row customFormat="1" r="59" s="12" spans="2:20">
      <c r="K59" s="17"/>
      <c r="M59" s="17"/>
      <c r="O59" s="17"/>
      <c r="R59"/>
      <c r="S59"/>
      <c r="T59"/>
    </row>
    <row customFormat="1" r="60" s="12" spans="2:20">
      <c r="K60" s="17"/>
      <c r="M60" s="17"/>
      <c r="O60" s="17"/>
      <c r="R60"/>
      <c r="S60"/>
      <c r="T60"/>
    </row>
    <row customFormat="1" r="61" s="12" spans="2:20">
      <c r="K61" s="17"/>
      <c r="M61" s="17"/>
      <c r="O61" s="17"/>
      <c r="R61"/>
      <c r="S61"/>
      <c r="T61"/>
    </row>
    <row customFormat="1" r="62" s="12" spans="2:20">
      <c r="K62" s="17"/>
      <c r="M62" s="17"/>
      <c r="O62" s="17"/>
      <c r="R62"/>
      <c r="S62"/>
      <c r="T62"/>
    </row>
    <row customFormat="1" hidden="1" r="63" s="12" spans="2:20">
      <c r="K63" s="17"/>
      <c r="M63" s="17"/>
      <c r="O63" s="17"/>
      <c r="R63"/>
      <c r="S63"/>
      <c r="T63"/>
    </row>
    <row customFormat="1" r="64" s="12" spans="2:20">
      <c r="K64" s="17"/>
      <c r="M64" s="17"/>
      <c r="O64" s="17"/>
      <c r="R64"/>
      <c r="S64"/>
      <c r="T64"/>
    </row>
    <row customFormat="1" r="65" s="12" spans="2:20">
      <c r="K65" s="17"/>
      <c r="M65" s="17"/>
      <c r="O65" s="17"/>
      <c r="R65"/>
      <c r="S65"/>
      <c r="T65"/>
    </row>
    <row customFormat="1" r="66" s="12" spans="2:20">
      <c r="K66" s="17"/>
      <c r="M66" s="17"/>
      <c r="O66" s="17"/>
      <c r="R66"/>
      <c r="S66"/>
      <c r="T66"/>
    </row>
    <row customFormat="1" r="67" s="12" spans="2:20">
      <c r="K67" s="17"/>
      <c r="M67" s="17"/>
      <c r="O67" s="17"/>
    </row>
    <row customFormat="1" r="68" s="12" spans="2:20">
      <c r="K68" s="17"/>
      <c r="M68" s="17"/>
      <c r="O68" s="17"/>
    </row>
    <row customFormat="1" r="69" s="12" spans="2:20">
      <c r="K69" s="17"/>
      <c r="M69" s="17"/>
      <c r="O69" s="17"/>
    </row>
    <row customFormat="1" r="70" s="12" spans="2:20">
      <c r="K70" s="17"/>
      <c r="M70" s="17"/>
      <c r="O70" s="17"/>
    </row>
    <row customFormat="1" r="71" s="12" spans="2:20">
      <c r="C71" s="17"/>
      <c r="K71" s="17"/>
      <c r="M71" s="17"/>
      <c r="O71" s="17"/>
    </row>
    <row r="72" spans="2:20">
      <c r="B72" s="12"/>
      <c r="C72" s="12"/>
      <c r="D72" s="12"/>
      <c r="E72" s="12"/>
      <c r="F72" s="12"/>
      <c r="G72" s="12"/>
      <c r="H72" s="12"/>
      <c r="I72" s="12"/>
      <c r="J72" s="12"/>
      <c r="K72" s="17"/>
      <c r="L72" s="12"/>
      <c r="M72" s="17"/>
      <c r="N72" s="12"/>
    </row>
    <row ht="12.75" r="73" spans="2:20">
      <c r="C73" s="2"/>
      <c r="D73" s="3"/>
    </row>
    <row ht="12.75" r="94" spans="19:24">
      <c r="T94" s="4" t="s">
        <v>9</v>
      </c>
      <c r="U94" t="s">
        <v>8</v>
      </c>
    </row>
    <row r="95" spans="19:24">
      <c r="S95" s="11">
        <v>1989</v>
      </c>
      <c r="T95" s="5">
        <v>4654</v>
      </c>
      <c r="U95" s="20">
        <v>1181</v>
      </c>
      <c r="X95" s="6"/>
    </row>
    <row r="96" spans="19:24">
      <c r="S96" s="11">
        <v>1990</v>
      </c>
      <c r="T96" s="5">
        <v>4676</v>
      </c>
      <c r="U96" s="21">
        <v>1596</v>
      </c>
      <c r="X96" s="7"/>
    </row>
    <row r="97" spans="19:24">
      <c r="S97" s="25">
        <v>1991</v>
      </c>
      <c r="T97" s="5">
        <v>4377</v>
      </c>
      <c r="U97" s="21">
        <v>1894</v>
      </c>
      <c r="X97" s="8"/>
    </row>
    <row r="98" spans="19:24">
      <c r="S98" s="25">
        <v>1992</v>
      </c>
      <c r="T98" s="5">
        <v>4343</v>
      </c>
      <c r="U98" s="21">
        <v>2155</v>
      </c>
      <c r="X98" s="7"/>
    </row>
    <row r="99" spans="19:24">
      <c r="S99" s="11">
        <v>1993</v>
      </c>
      <c r="T99" s="5">
        <v>4219</v>
      </c>
      <c r="U99" s="21">
        <v>2413</v>
      </c>
      <c r="X99" s="7"/>
    </row>
    <row r="100" spans="19:24">
      <c r="S100" s="11">
        <v>1994</v>
      </c>
      <c r="T100" s="5">
        <v>4925</v>
      </c>
      <c r="U100" s="24">
        <v>2005</v>
      </c>
    </row>
    <row r="101" spans="19:24">
      <c r="S101">
        <v>1995</v>
      </c>
      <c r="T101" s="5">
        <v>5075</v>
      </c>
      <c r="U101">
        <v>1888</v>
      </c>
    </row>
    <row r="102" spans="19:24">
      <c r="S102">
        <v>1996</v>
      </c>
      <c r="T102" s="5">
        <v>4329</v>
      </c>
      <c r="U102">
        <v>2174</v>
      </c>
    </row>
    <row r="103" spans="19:24">
      <c r="S103">
        <v>1997</v>
      </c>
      <c r="T103">
        <v>4251</v>
      </c>
      <c r="U103">
        <v>2129</v>
      </c>
    </row>
    <row r="104" spans="19:24">
      <c r="S104">
        <v>1998</v>
      </c>
      <c r="T104">
        <v>3863</v>
      </c>
      <c r="U104">
        <v>2522</v>
      </c>
    </row>
    <row r="105" spans="19:24">
      <c r="S105">
        <v>1999</v>
      </c>
      <c r="T105">
        <v>4076</v>
      </c>
      <c r="U105">
        <v>2359</v>
      </c>
    </row>
    <row r="106" spans="19:24">
      <c r="S106">
        <v>2000</v>
      </c>
      <c r="T106">
        <v>4177</v>
      </c>
      <c r="U106">
        <v>2697</v>
      </c>
    </row>
    <row r="107" spans="19:24">
      <c r="S107">
        <v>2001</v>
      </c>
      <c r="T107">
        <v>4120</v>
      </c>
      <c r="U107">
        <v>2612</v>
      </c>
    </row>
    <row r="108" spans="19:24">
      <c r="S108">
        <v>2002</v>
      </c>
      <c r="T108">
        <v>4513</v>
      </c>
      <c r="U108">
        <v>3310</v>
      </c>
    </row>
    <row r="109" spans="19:24">
      <c r="S109">
        <v>2003</v>
      </c>
      <c r="T109">
        <v>4756</v>
      </c>
      <c r="U109">
        <v>3255</v>
      </c>
    </row>
    <row r="110" spans="19:24">
      <c r="S110">
        <v>2004</v>
      </c>
      <c r="T110">
        <v>4307</v>
      </c>
      <c r="U110">
        <v>4001</v>
      </c>
    </row>
    <row r="111" spans="19:24">
      <c r="S111">
        <v>2005</v>
      </c>
      <c r="T111">
        <v>4331</v>
      </c>
      <c r="U111">
        <v>3722</v>
      </c>
      <c r="V111" s="18"/>
    </row>
    <row r="112" spans="19:24">
      <c r="S112">
        <v>2006</v>
      </c>
      <c r="T112">
        <v>4450</v>
      </c>
      <c r="U112">
        <v>3743</v>
      </c>
    </row>
    <row r="113" spans="19:22">
      <c r="S113">
        <v>2007</v>
      </c>
      <c r="T113">
        <v>4251</v>
      </c>
      <c r="U113">
        <v>4145</v>
      </c>
      <c r="V113" s="24"/>
    </row>
    <row r="114" spans="19:22">
      <c r="S114">
        <v>2008</v>
      </c>
      <c r="T114">
        <v>4767</v>
      </c>
    </row>
  </sheetData>
  <mergeCells count="9">
    <mergeCell ref="A1:O1"/>
    <mergeCell ref="A2:O2"/>
    <mergeCell ref="B50:N50"/>
    <mergeCell ref="B49:N49"/>
    <mergeCell ref="B39:O39"/>
    <mergeCell ref="B41:O41"/>
    <mergeCell ref="B42:O42"/>
    <mergeCell ref="B46:O46"/>
    <mergeCell ref="B47:O47"/>
  </mergeCells>
  <phoneticPr fontId="5" type="noConversion"/>
  <pageMargins bottom="1" footer="0.25" header="0.5" left="0.5" right="0.5" top="0.7"/>
  <pageSetup cellComments="atEnd" orientation="portrait" r:id="rId1"/>
  <headerFooter>
    <oddFooter><![CDATA[&L&8Source:  Department of Administrative Services/Human Resources Enterprise Risk & Benefit Management
Iowa LSA Staff Contact:  Jennifer Acton (515.281.7846) &Ujennifer.acton@legis.iowa.gov
&C&G
&R&G]]></oddFooter>
  </headerFooter>
  <ignoredErrors>
    <ignoredError sqref="D26:D36 H26:H36 L26:L36 F26:F36 J26:J36 N26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H100"/>
  <sheetViews>
    <sheetView workbookViewId="0">
      <pane activePane="bottomLeft" state="frozen" topLeftCell="A2" ySplit="1"/>
      <selection activeCell="F17" pane="bottomLeft" sqref="F17"/>
    </sheetView>
  </sheetViews>
  <sheetFormatPr defaultColWidth="9" defaultRowHeight="12"/>
  <cols>
    <col min="1" max="1" bestFit="true" customWidth="true" style="51" width="9.42578125" collapsed="false"/>
    <col min="2" max="2" bestFit="true" customWidth="true" style="53" width="19.85546875" collapsed="false"/>
    <col min="3" max="3" bestFit="true" customWidth="true" style="52" width="13.7109375" collapsed="false"/>
    <col min="4" max="4" bestFit="true" customWidth="true" style="54" width="10.28515625" collapsed="false"/>
    <col min="5" max="5" bestFit="true" customWidth="true" style="52" width="13.7109375" collapsed="false"/>
    <col min="6" max="6" bestFit="true" customWidth="true" style="53" width="12.42578125" collapsed="false"/>
    <col min="7" max="7" bestFit="true" customWidth="true" style="52" width="13.7109375" collapsed="false"/>
    <col min="8" max="16384" style="51" width="9.0" collapsed="false"/>
  </cols>
  <sheetData>
    <row r="1" spans="1:7">
      <c r="A1" s="48" t="s">
        <v>14</v>
      </c>
      <c r="B1" s="49" t="s">
        <v>15</v>
      </c>
      <c r="C1" s="50" t="s">
        <v>16</v>
      </c>
      <c r="D1" s="41" t="s">
        <v>17</v>
      </c>
      <c r="E1" s="50" t="s">
        <v>16</v>
      </c>
      <c r="F1" s="49" t="s">
        <v>18</v>
      </c>
      <c r="G1" s="50" t="s">
        <v>16</v>
      </c>
    </row>
    <row r="2" spans="1:7">
      <c r="A2" s="42">
        <v>2003</v>
      </c>
      <c r="B2" s="43">
        <v>15482638</v>
      </c>
      <c r="C2" s="44">
        <v>3.6</v>
      </c>
      <c r="D2" s="45">
        <v>4756</v>
      </c>
      <c r="E2" s="44">
        <v>5.4</v>
      </c>
      <c r="F2" s="46">
        <v>3255</v>
      </c>
      <c r="G2" s="44">
        <v>-1.7</v>
      </c>
    </row>
    <row r="3" spans="1:7">
      <c r="A3" s="42">
        <v>2004</v>
      </c>
      <c r="B3" s="43">
        <v>17231786</v>
      </c>
      <c r="C3" s="52">
        <f>IF(B3&gt;0,(B3-B2)/B2*100,"")</f>
        <v>11.297480442286385</v>
      </c>
      <c r="D3" s="45">
        <v>4307</v>
      </c>
      <c r="E3" s="52">
        <f>IF(D3&gt;0,(D3-D2)/D2*100,"")</f>
        <v>-9.440706476030277</v>
      </c>
      <c r="F3" s="46">
        <v>4001</v>
      </c>
      <c r="G3" s="52">
        <f>IF(F3&gt;0,(F3-F2)/F2*100,"")</f>
        <v>22.918586789554531</v>
      </c>
    </row>
    <row r="4" spans="1:7">
      <c r="A4" s="42">
        <v>2005</v>
      </c>
      <c r="B4" s="43">
        <v>16120462</v>
      </c>
      <c r="C4" s="52">
        <f ref="C4:C67" si="0" t="shared">IF(B4&gt;0,(B4-B3)/B3*100,"")</f>
        <v>-6.4492676499116222</v>
      </c>
      <c r="D4" s="45">
        <v>4331</v>
      </c>
      <c r="E4" s="52">
        <f ref="E4:E67" si="1" t="shared">IF(D4&gt;0,(D4-D3)/D3*100,"")</f>
        <v>0.55723241235198517</v>
      </c>
      <c r="F4" s="46">
        <v>3722</v>
      </c>
      <c r="G4" s="52">
        <f ref="G4:G67" si="2" t="shared">IF(F4&gt;0,(F4-F3)/F3*100,"")</f>
        <v>-6.9732566858285425</v>
      </c>
    </row>
    <row r="5" spans="1:7">
      <c r="A5" s="47">
        <v>2006</v>
      </c>
      <c r="B5" s="43">
        <v>16656373</v>
      </c>
      <c r="C5" s="52">
        <f si="0" t="shared"/>
        <v>3.3244146476695269</v>
      </c>
      <c r="D5" s="45">
        <v>4450</v>
      </c>
      <c r="E5" s="52">
        <f si="1" t="shared"/>
        <v>2.7476333410297853</v>
      </c>
      <c r="F5" s="46">
        <v>3743</v>
      </c>
      <c r="G5" s="52">
        <f si="2" t="shared"/>
        <v>0.56421278882321335</v>
      </c>
    </row>
    <row r="6" spans="1:7">
      <c r="A6" s="47">
        <v>2007</v>
      </c>
      <c r="B6" s="43">
        <v>17619772</v>
      </c>
      <c r="C6" s="52">
        <f si="0" t="shared"/>
        <v>5.7839662932620444</v>
      </c>
      <c r="D6" s="45">
        <v>4251</v>
      </c>
      <c r="E6" s="52">
        <f si="1" t="shared"/>
        <v>-4.4719101123595504</v>
      </c>
      <c r="F6" s="46">
        <v>4145</v>
      </c>
      <c r="G6" s="52">
        <f si="2" t="shared"/>
        <v>10.740048089767566</v>
      </c>
    </row>
    <row r="7" spans="1:7">
      <c r="A7" s="42">
        <v>2008</v>
      </c>
      <c r="B7" s="43">
        <v>20218242</v>
      </c>
      <c r="C7" s="52">
        <f si="0" t="shared"/>
        <v>14.747466652803453</v>
      </c>
      <c r="D7" s="45">
        <v>4241</v>
      </c>
      <c r="E7" s="52">
        <f si="1" t="shared"/>
        <v>-0.2352387673488591</v>
      </c>
      <c r="F7" s="46">
        <v>4767</v>
      </c>
      <c r="G7" s="52">
        <f si="2" t="shared"/>
        <v>15.006031363088058</v>
      </c>
    </row>
    <row r="8" spans="1:7">
      <c r="A8" s="47">
        <v>2009</v>
      </c>
      <c r="B8" s="43">
        <v>21989298</v>
      </c>
      <c r="C8" s="52">
        <f si="0" t="shared"/>
        <v>8.7596933501933556</v>
      </c>
      <c r="D8" s="45">
        <v>4744</v>
      </c>
      <c r="E8" s="52">
        <f si="1" t="shared"/>
        <v>11.8604102805942</v>
      </c>
      <c r="F8" s="46">
        <v>4635</v>
      </c>
      <c r="G8" s="52">
        <f si="2" t="shared"/>
        <v>-2.7690371302706107</v>
      </c>
    </row>
    <row r="9" spans="1:7">
      <c r="A9" s="47">
        <v>2010</v>
      </c>
      <c r="B9" s="43">
        <v>21282424</v>
      </c>
      <c r="C9" s="52">
        <f si="0" t="shared"/>
        <v>-3.2146274064774598</v>
      </c>
      <c r="D9" s="45">
        <v>5123</v>
      </c>
      <c r="E9" s="52">
        <f si="1" t="shared"/>
        <v>7.9890387858347385</v>
      </c>
      <c r="F9" s="40">
        <v>4154</v>
      </c>
      <c r="G9" s="52">
        <f si="2" t="shared"/>
        <v>-10.377562028047464</v>
      </c>
    </row>
    <row r="10" spans="1:7">
      <c r="A10" s="47">
        <v>2011</v>
      </c>
      <c r="B10" s="43">
        <v>22280969</v>
      </c>
      <c r="C10" s="52">
        <f si="0" t="shared"/>
        <v>4.6918762637188323</v>
      </c>
      <c r="D10" s="45">
        <v>3983</v>
      </c>
      <c r="E10" s="52">
        <f si="1" t="shared"/>
        <v>-22.2525863751708</v>
      </c>
      <c r="F10" s="40">
        <v>5594</v>
      </c>
      <c r="G10" s="52">
        <f si="2" t="shared"/>
        <v>34.66538276360135</v>
      </c>
    </row>
    <row r="11" spans="1:7">
      <c r="A11" s="47">
        <v>2012</v>
      </c>
      <c r="B11" s="43">
        <v>22377345</v>
      </c>
      <c r="C11" s="52">
        <f si="0" t="shared"/>
        <v>0.43254851258937621</v>
      </c>
      <c r="D11" s="45">
        <v>3118</v>
      </c>
      <c r="E11" s="52">
        <f si="1" t="shared"/>
        <v>-21.717298518704496</v>
      </c>
      <c r="F11" s="40">
        <v>7177</v>
      </c>
      <c r="G11" s="52">
        <f si="2" t="shared"/>
        <v>28.298176617804792</v>
      </c>
    </row>
    <row r="12" spans="1:7">
      <c r="A12" s="47">
        <v>2013</v>
      </c>
      <c r="B12" s="43">
        <v>21910091</v>
      </c>
      <c r="C12" s="52">
        <f si="0" t="shared"/>
        <v>-2.0880671947453999</v>
      </c>
      <c r="D12" s="45">
        <v>3070</v>
      </c>
      <c r="E12" s="52">
        <f si="1" t="shared"/>
        <v>-1.539448364336113</v>
      </c>
      <c r="F12" s="40">
        <v>7137</v>
      </c>
      <c r="G12" s="52">
        <f si="2" t="shared"/>
        <v>-0.55733593423435979</v>
      </c>
    </row>
    <row r="13" spans="1:7">
      <c r="A13" s="47">
        <v>2014</v>
      </c>
      <c r="B13" s="43">
        <v>24183146</v>
      </c>
      <c r="C13" s="52">
        <f si="0" t="shared"/>
        <v>10.374466267620704</v>
      </c>
      <c r="D13" s="45">
        <v>3394</v>
      </c>
      <c r="E13" s="52">
        <f si="1" t="shared"/>
        <v>10.553745928338762</v>
      </c>
      <c r="F13" s="40">
        <v>7125</v>
      </c>
      <c r="G13" s="52">
        <f si="2" t="shared"/>
        <v>-0.16813787305590583</v>
      </c>
    </row>
    <row r="14" spans="1:7">
      <c r="A14" s="47">
        <v>2015</v>
      </c>
      <c r="B14" s="43">
        <v>23995990</v>
      </c>
      <c r="C14" s="52">
        <f si="0" t="shared"/>
        <v>-0.77391088818634268</v>
      </c>
      <c r="D14" s="45">
        <v>3613</v>
      </c>
      <c r="E14" s="52">
        <f si="1" t="shared"/>
        <v>6.4525633470830872</v>
      </c>
      <c r="F14" s="40">
        <v>6641</v>
      </c>
      <c r="G14" s="52">
        <f si="2" t="shared"/>
        <v>-6.7929824561403507</v>
      </c>
    </row>
    <row r="15" spans="1:7">
      <c r="A15" s="55">
        <v>2016</v>
      </c>
      <c r="B15" s="53">
        <v>25645829</v>
      </c>
      <c r="C15" s="52">
        <f si="0" t="shared"/>
        <v>6.8754779444398837</v>
      </c>
      <c r="D15" s="54">
        <v>3357</v>
      </c>
      <c r="E15" s="52">
        <f si="1" t="shared"/>
        <v>-7.0855244948796008</v>
      </c>
      <c r="F15" s="53">
        <v>7687.17</v>
      </c>
      <c r="G15" s="52">
        <f>IF(F15&gt;0,(F15-F14)/F14*100,"")</f>
        <v>15.753199819304323</v>
      </c>
    </row>
    <row r="16" spans="1:7">
      <c r="A16" s="55">
        <v>2017</v>
      </c>
      <c r="B16" s="53">
        <v>25744902</v>
      </c>
      <c r="C16" s="52">
        <f si="0" t="shared"/>
        <v>0.38631233172458573</v>
      </c>
      <c r="D16" s="54">
        <v>3403</v>
      </c>
      <c r="E16" s="52">
        <f si="1" t="shared"/>
        <v>1.370271075364909</v>
      </c>
      <c r="F16" s="53">
        <v>7565</v>
      </c>
      <c r="G16" s="52">
        <f si="2" t="shared"/>
        <v>-1.5892714744177645</v>
      </c>
    </row>
    <row r="17" spans="3:7">
      <c r="C17" s="52" t="str">
        <f si="0" t="shared"/>
        <v/>
      </c>
      <c r="E17" s="52" t="str">
        <f si="1" t="shared"/>
        <v/>
      </c>
      <c r="G17" s="52" t="str">
        <f si="2" t="shared"/>
        <v/>
      </c>
    </row>
    <row r="18" spans="3:7">
      <c r="C18" s="52" t="str">
        <f si="0" t="shared"/>
        <v/>
      </c>
      <c r="E18" s="52" t="str">
        <f si="1" t="shared"/>
        <v/>
      </c>
      <c r="G18" s="52" t="str">
        <f si="2" t="shared"/>
        <v/>
      </c>
    </row>
    <row r="19" spans="3:7">
      <c r="C19" s="52" t="str">
        <f si="0" t="shared"/>
        <v/>
      </c>
      <c r="E19" s="52" t="str">
        <f si="1" t="shared"/>
        <v/>
      </c>
      <c r="G19" s="52" t="str">
        <f si="2" t="shared"/>
        <v/>
      </c>
    </row>
    <row r="20" spans="3:7">
      <c r="C20" s="52" t="str">
        <f si="0" t="shared"/>
        <v/>
      </c>
      <c r="E20" s="52" t="str">
        <f si="1" t="shared"/>
        <v/>
      </c>
      <c r="G20" s="52" t="str">
        <f si="2" t="shared"/>
        <v/>
      </c>
    </row>
    <row r="21" spans="3:7">
      <c r="C21" s="52" t="str">
        <f si="0" t="shared"/>
        <v/>
      </c>
      <c r="E21" s="52" t="str">
        <f si="1" t="shared"/>
        <v/>
      </c>
      <c r="G21" s="52" t="str">
        <f si="2" t="shared"/>
        <v/>
      </c>
    </row>
    <row r="22" spans="3:7">
      <c r="C22" s="52" t="str">
        <f si="0" t="shared"/>
        <v/>
      </c>
      <c r="E22" s="52" t="str">
        <f si="1" t="shared"/>
        <v/>
      </c>
      <c r="G22" s="52" t="str">
        <f si="2" t="shared"/>
        <v/>
      </c>
    </row>
    <row r="23" spans="3:7">
      <c r="C23" s="52" t="str">
        <f si="0" t="shared"/>
        <v/>
      </c>
      <c r="E23" s="52" t="str">
        <f si="1" t="shared"/>
        <v/>
      </c>
      <c r="G23" s="52" t="str">
        <f si="2" t="shared"/>
        <v/>
      </c>
    </row>
    <row r="24" spans="3:7">
      <c r="C24" s="52" t="str">
        <f si="0" t="shared"/>
        <v/>
      </c>
      <c r="E24" s="52" t="str">
        <f si="1" t="shared"/>
        <v/>
      </c>
      <c r="G24" s="52" t="str">
        <f si="2" t="shared"/>
        <v/>
      </c>
    </row>
    <row r="25" spans="3:7">
      <c r="C25" s="52" t="str">
        <f si="0" t="shared"/>
        <v/>
      </c>
      <c r="E25" s="52" t="str">
        <f si="1" t="shared"/>
        <v/>
      </c>
      <c r="G25" s="52" t="str">
        <f si="2" t="shared"/>
        <v/>
      </c>
    </row>
    <row r="26" spans="3:7">
      <c r="C26" s="52" t="str">
        <f si="0" t="shared"/>
        <v/>
      </c>
      <c r="E26" s="52" t="str">
        <f si="1" t="shared"/>
        <v/>
      </c>
      <c r="G26" s="52" t="str">
        <f si="2" t="shared"/>
        <v/>
      </c>
    </row>
    <row r="27" spans="3:7">
      <c r="C27" s="52" t="str">
        <f si="0" t="shared"/>
        <v/>
      </c>
      <c r="E27" s="52" t="str">
        <f si="1" t="shared"/>
        <v/>
      </c>
      <c r="G27" s="52" t="str">
        <f si="2" t="shared"/>
        <v/>
      </c>
    </row>
    <row r="28" spans="3:7">
      <c r="C28" s="52" t="str">
        <f si="0" t="shared"/>
        <v/>
      </c>
      <c r="E28" s="52" t="str">
        <f si="1" t="shared"/>
        <v/>
      </c>
      <c r="G28" s="52" t="str">
        <f si="2" t="shared"/>
        <v/>
      </c>
    </row>
    <row r="29" spans="3:7">
      <c r="C29" s="52" t="str">
        <f si="0" t="shared"/>
        <v/>
      </c>
      <c r="E29" s="52" t="str">
        <f si="1" t="shared"/>
        <v/>
      </c>
      <c r="G29" s="52" t="str">
        <f si="2" t="shared"/>
        <v/>
      </c>
    </row>
    <row r="30" spans="3:7">
      <c r="C30" s="52" t="str">
        <f si="0" t="shared"/>
        <v/>
      </c>
      <c r="E30" s="52" t="str">
        <f si="1" t="shared"/>
        <v/>
      </c>
      <c r="G30" s="52" t="str">
        <f si="2" t="shared"/>
        <v/>
      </c>
    </row>
    <row r="31" spans="3:7">
      <c r="C31" s="52" t="str">
        <f si="0" t="shared"/>
        <v/>
      </c>
      <c r="E31" s="52" t="str">
        <f si="1" t="shared"/>
        <v/>
      </c>
      <c r="G31" s="52" t="str">
        <f si="2" t="shared"/>
        <v/>
      </c>
    </row>
    <row r="32" spans="3:7">
      <c r="C32" s="52" t="str">
        <f si="0" t="shared"/>
        <v/>
      </c>
      <c r="E32" s="52" t="str">
        <f si="1" t="shared"/>
        <v/>
      </c>
      <c r="G32" s="52" t="str">
        <f si="2" t="shared"/>
        <v/>
      </c>
    </row>
    <row r="33" spans="3:7">
      <c r="C33" s="52" t="str">
        <f si="0" t="shared"/>
        <v/>
      </c>
      <c r="E33" s="52" t="str">
        <f si="1" t="shared"/>
        <v/>
      </c>
      <c r="G33" s="52" t="str">
        <f si="2" t="shared"/>
        <v/>
      </c>
    </row>
    <row r="34" spans="3:7">
      <c r="C34" s="52" t="str">
        <f si="0" t="shared"/>
        <v/>
      </c>
      <c r="E34" s="52" t="str">
        <f si="1" t="shared"/>
        <v/>
      </c>
      <c r="G34" s="52" t="str">
        <f si="2" t="shared"/>
        <v/>
      </c>
    </row>
    <row r="35" spans="3:7">
      <c r="C35" s="52" t="str">
        <f si="0" t="shared"/>
        <v/>
      </c>
      <c r="E35" s="52" t="str">
        <f si="1" t="shared"/>
        <v/>
      </c>
      <c r="G35" s="52" t="str">
        <f si="2" t="shared"/>
        <v/>
      </c>
    </row>
    <row r="36" spans="3:7">
      <c r="C36" s="52" t="str">
        <f si="0" t="shared"/>
        <v/>
      </c>
      <c r="E36" s="52" t="str">
        <f si="1" t="shared"/>
        <v/>
      </c>
      <c r="G36" s="52" t="str">
        <f si="2" t="shared"/>
        <v/>
      </c>
    </row>
    <row r="37" spans="3:7">
      <c r="C37" s="52" t="str">
        <f si="0" t="shared"/>
        <v/>
      </c>
      <c r="E37" s="52" t="str">
        <f si="1" t="shared"/>
        <v/>
      </c>
      <c r="G37" s="52" t="str">
        <f si="2" t="shared"/>
        <v/>
      </c>
    </row>
    <row r="38" spans="3:7">
      <c r="C38" s="52" t="str">
        <f si="0" t="shared"/>
        <v/>
      </c>
      <c r="E38" s="52" t="str">
        <f si="1" t="shared"/>
        <v/>
      </c>
      <c r="G38" s="52" t="str">
        <f si="2" t="shared"/>
        <v/>
      </c>
    </row>
    <row r="39" spans="3:7">
      <c r="C39" s="52" t="str">
        <f si="0" t="shared"/>
        <v/>
      </c>
      <c r="E39" s="52" t="str">
        <f si="1" t="shared"/>
        <v/>
      </c>
      <c r="G39" s="52" t="str">
        <f si="2" t="shared"/>
        <v/>
      </c>
    </row>
    <row r="40" spans="3:7">
      <c r="C40" s="52" t="str">
        <f si="0" t="shared"/>
        <v/>
      </c>
      <c r="E40" s="52" t="str">
        <f si="1" t="shared"/>
        <v/>
      </c>
      <c r="G40" s="52" t="str">
        <f si="2" t="shared"/>
        <v/>
      </c>
    </row>
    <row r="41" spans="3:7">
      <c r="C41" s="52" t="str">
        <f si="0" t="shared"/>
        <v/>
      </c>
      <c r="E41" s="52" t="str">
        <f si="1" t="shared"/>
        <v/>
      </c>
      <c r="G41" s="52" t="str">
        <f si="2" t="shared"/>
        <v/>
      </c>
    </row>
    <row r="42" spans="3:7">
      <c r="C42" s="52" t="str">
        <f si="0" t="shared"/>
        <v/>
      </c>
      <c r="E42" s="52" t="str">
        <f si="1" t="shared"/>
        <v/>
      </c>
      <c r="G42" s="52" t="str">
        <f si="2" t="shared"/>
        <v/>
      </c>
    </row>
    <row r="43" spans="3:7">
      <c r="C43" s="52" t="str">
        <f si="0" t="shared"/>
        <v/>
      </c>
      <c r="E43" s="52" t="str">
        <f si="1" t="shared"/>
        <v/>
      </c>
      <c r="G43" s="52" t="str">
        <f si="2" t="shared"/>
        <v/>
      </c>
    </row>
    <row r="44" spans="3:7">
      <c r="C44" s="52" t="str">
        <f si="0" t="shared"/>
        <v/>
      </c>
      <c r="E44" s="52" t="str">
        <f si="1" t="shared"/>
        <v/>
      </c>
      <c r="G44" s="52" t="str">
        <f si="2" t="shared"/>
        <v/>
      </c>
    </row>
    <row r="45" spans="3:7">
      <c r="C45" s="52" t="str">
        <f si="0" t="shared"/>
        <v/>
      </c>
      <c r="E45" s="52" t="str">
        <f si="1" t="shared"/>
        <v/>
      </c>
      <c r="G45" s="52" t="str">
        <f si="2" t="shared"/>
        <v/>
      </c>
    </row>
    <row r="46" spans="3:7">
      <c r="C46" s="52" t="str">
        <f si="0" t="shared"/>
        <v/>
      </c>
      <c r="E46" s="52" t="str">
        <f si="1" t="shared"/>
        <v/>
      </c>
      <c r="G46" s="52" t="str">
        <f si="2" t="shared"/>
        <v/>
      </c>
    </row>
    <row r="47" spans="3:7">
      <c r="C47" s="52" t="str">
        <f si="0" t="shared"/>
        <v/>
      </c>
      <c r="E47" s="52" t="str">
        <f si="1" t="shared"/>
        <v/>
      </c>
      <c r="G47" s="52" t="str">
        <f si="2" t="shared"/>
        <v/>
      </c>
    </row>
    <row r="48" spans="3:7">
      <c r="C48" s="52" t="str">
        <f si="0" t="shared"/>
        <v/>
      </c>
      <c r="E48" s="52" t="str">
        <f si="1" t="shared"/>
        <v/>
      </c>
      <c r="G48" s="52" t="str">
        <f si="2" t="shared"/>
        <v/>
      </c>
    </row>
    <row r="49" spans="3:7">
      <c r="C49" s="52" t="str">
        <f si="0" t="shared"/>
        <v/>
      </c>
      <c r="E49" s="52" t="str">
        <f si="1" t="shared"/>
        <v/>
      </c>
      <c r="G49" s="52" t="str">
        <f si="2" t="shared"/>
        <v/>
      </c>
    </row>
    <row r="50" spans="3:7">
      <c r="C50" s="52" t="str">
        <f si="0" t="shared"/>
        <v/>
      </c>
      <c r="E50" s="52" t="str">
        <f si="1" t="shared"/>
        <v/>
      </c>
      <c r="G50" s="52" t="str">
        <f si="2" t="shared"/>
        <v/>
      </c>
    </row>
    <row r="51" spans="3:7">
      <c r="C51" s="52" t="str">
        <f si="0" t="shared"/>
        <v/>
      </c>
      <c r="E51" s="52" t="str">
        <f si="1" t="shared"/>
        <v/>
      </c>
      <c r="G51" s="52" t="str">
        <f si="2" t="shared"/>
        <v/>
      </c>
    </row>
    <row r="52" spans="3:7">
      <c r="C52" s="52" t="str">
        <f si="0" t="shared"/>
        <v/>
      </c>
      <c r="E52" s="52" t="str">
        <f si="1" t="shared"/>
        <v/>
      </c>
      <c r="G52" s="52" t="str">
        <f si="2" t="shared"/>
        <v/>
      </c>
    </row>
    <row r="53" spans="3:7">
      <c r="C53" s="52" t="str">
        <f si="0" t="shared"/>
        <v/>
      </c>
      <c r="E53" s="52" t="str">
        <f si="1" t="shared"/>
        <v/>
      </c>
      <c r="G53" s="52" t="str">
        <f si="2" t="shared"/>
        <v/>
      </c>
    </row>
    <row r="54" spans="3:7">
      <c r="C54" s="52" t="str">
        <f si="0" t="shared"/>
        <v/>
      </c>
      <c r="E54" s="52" t="str">
        <f si="1" t="shared"/>
        <v/>
      </c>
      <c r="G54" s="52" t="str">
        <f si="2" t="shared"/>
        <v/>
      </c>
    </row>
    <row r="55" spans="3:7">
      <c r="C55" s="52" t="str">
        <f si="0" t="shared"/>
        <v/>
      </c>
      <c r="E55" s="52" t="str">
        <f si="1" t="shared"/>
        <v/>
      </c>
      <c r="G55" s="52" t="str">
        <f si="2" t="shared"/>
        <v/>
      </c>
    </row>
    <row r="56" spans="3:7">
      <c r="C56" s="52" t="str">
        <f si="0" t="shared"/>
        <v/>
      </c>
      <c r="E56" s="52" t="str">
        <f si="1" t="shared"/>
        <v/>
      </c>
      <c r="G56" s="52" t="str">
        <f si="2" t="shared"/>
        <v/>
      </c>
    </row>
    <row r="57" spans="3:7">
      <c r="C57" s="52" t="str">
        <f si="0" t="shared"/>
        <v/>
      </c>
      <c r="E57" s="52" t="str">
        <f si="1" t="shared"/>
        <v/>
      </c>
      <c r="G57" s="52" t="str">
        <f si="2" t="shared"/>
        <v/>
      </c>
    </row>
    <row r="58" spans="3:7">
      <c r="C58" s="52" t="str">
        <f si="0" t="shared"/>
        <v/>
      </c>
      <c r="E58" s="52" t="str">
        <f si="1" t="shared"/>
        <v/>
      </c>
      <c r="G58" s="52" t="str">
        <f si="2" t="shared"/>
        <v/>
      </c>
    </row>
    <row r="59" spans="3:7">
      <c r="C59" s="52" t="str">
        <f si="0" t="shared"/>
        <v/>
      </c>
      <c r="E59" s="52" t="str">
        <f si="1" t="shared"/>
        <v/>
      </c>
      <c r="G59" s="52" t="str">
        <f si="2" t="shared"/>
        <v/>
      </c>
    </row>
    <row r="60" spans="3:7">
      <c r="C60" s="52" t="str">
        <f si="0" t="shared"/>
        <v/>
      </c>
      <c r="E60" s="52" t="str">
        <f si="1" t="shared"/>
        <v/>
      </c>
      <c r="G60" s="52" t="str">
        <f si="2" t="shared"/>
        <v/>
      </c>
    </row>
    <row r="61" spans="3:7">
      <c r="C61" s="52" t="str">
        <f si="0" t="shared"/>
        <v/>
      </c>
      <c r="E61" s="52" t="str">
        <f si="1" t="shared"/>
        <v/>
      </c>
      <c r="G61" s="52" t="str">
        <f si="2" t="shared"/>
        <v/>
      </c>
    </row>
    <row r="62" spans="3:7">
      <c r="C62" s="52" t="str">
        <f si="0" t="shared"/>
        <v/>
      </c>
      <c r="E62" s="52" t="str">
        <f si="1" t="shared"/>
        <v/>
      </c>
      <c r="G62" s="52" t="str">
        <f si="2" t="shared"/>
        <v/>
      </c>
    </row>
    <row r="63" spans="3:7">
      <c r="C63" s="52" t="str">
        <f si="0" t="shared"/>
        <v/>
      </c>
      <c r="E63" s="52" t="str">
        <f si="1" t="shared"/>
        <v/>
      </c>
      <c r="G63" s="52" t="str">
        <f si="2" t="shared"/>
        <v/>
      </c>
    </row>
    <row r="64" spans="3:7">
      <c r="C64" s="52" t="str">
        <f si="0" t="shared"/>
        <v/>
      </c>
      <c r="E64" s="52" t="str">
        <f si="1" t="shared"/>
        <v/>
      </c>
      <c r="G64" s="52" t="str">
        <f si="2" t="shared"/>
        <v/>
      </c>
    </row>
    <row r="65" spans="3:7">
      <c r="C65" s="52" t="str">
        <f si="0" t="shared"/>
        <v/>
      </c>
      <c r="E65" s="52" t="str">
        <f si="1" t="shared"/>
        <v/>
      </c>
      <c r="G65" s="52" t="str">
        <f si="2" t="shared"/>
        <v/>
      </c>
    </row>
    <row r="66" spans="3:7">
      <c r="C66" s="52" t="str">
        <f si="0" t="shared"/>
        <v/>
      </c>
      <c r="E66" s="52" t="str">
        <f si="1" t="shared"/>
        <v/>
      </c>
      <c r="G66" s="52" t="str">
        <f si="2" t="shared"/>
        <v/>
      </c>
    </row>
    <row r="67" spans="3:7">
      <c r="C67" s="52" t="str">
        <f si="0" t="shared"/>
        <v/>
      </c>
      <c r="E67" s="52" t="str">
        <f si="1" t="shared"/>
        <v/>
      </c>
      <c r="G67" s="52" t="str">
        <f si="2" t="shared"/>
        <v/>
      </c>
    </row>
    <row r="68" spans="3:7">
      <c r="C68" s="52" t="str">
        <f ref="C68:C100" si="3" t="shared">IF(B68&gt;0,(B68-B67)/B67*100,"")</f>
        <v/>
      </c>
      <c r="E68" s="52" t="str">
        <f ref="E68:E100" si="4" t="shared">IF(D68&gt;0,(D68-D67)/D67*100,"")</f>
        <v/>
      </c>
      <c r="G68" s="52" t="str">
        <f ref="G68:G100" si="5" t="shared">IF(F68&gt;0,(F68-F67)/F67*100,"")</f>
        <v/>
      </c>
    </row>
    <row r="69" spans="3:7">
      <c r="C69" s="52" t="str">
        <f si="3" t="shared"/>
        <v/>
      </c>
      <c r="E69" s="52" t="str">
        <f si="4" t="shared"/>
        <v/>
      </c>
      <c r="G69" s="52" t="str">
        <f si="5" t="shared"/>
        <v/>
      </c>
    </row>
    <row r="70" spans="3:7">
      <c r="C70" s="52" t="str">
        <f si="3" t="shared"/>
        <v/>
      </c>
      <c r="E70" s="52" t="str">
        <f si="4" t="shared"/>
        <v/>
      </c>
      <c r="G70" s="52" t="str">
        <f si="5" t="shared"/>
        <v/>
      </c>
    </row>
    <row r="71" spans="3:7">
      <c r="C71" s="52" t="str">
        <f si="3" t="shared"/>
        <v/>
      </c>
      <c r="E71" s="52" t="str">
        <f si="4" t="shared"/>
        <v/>
      </c>
      <c r="G71" s="52" t="str">
        <f si="5" t="shared"/>
        <v/>
      </c>
    </row>
    <row r="72" spans="3:7">
      <c r="C72" s="52" t="str">
        <f si="3" t="shared"/>
        <v/>
      </c>
      <c r="E72" s="52" t="str">
        <f si="4" t="shared"/>
        <v/>
      </c>
      <c r="G72" s="52" t="str">
        <f si="5" t="shared"/>
        <v/>
      </c>
    </row>
    <row r="73" spans="3:7">
      <c r="C73" s="52" t="str">
        <f si="3" t="shared"/>
        <v/>
      </c>
      <c r="E73" s="52" t="str">
        <f si="4" t="shared"/>
        <v/>
      </c>
      <c r="G73" s="52" t="str">
        <f si="5" t="shared"/>
        <v/>
      </c>
    </row>
    <row r="74" spans="3:7">
      <c r="C74" s="52" t="str">
        <f si="3" t="shared"/>
        <v/>
      </c>
      <c r="E74" s="52" t="str">
        <f si="4" t="shared"/>
        <v/>
      </c>
      <c r="G74" s="52" t="str">
        <f si="5" t="shared"/>
        <v/>
      </c>
    </row>
    <row r="75" spans="3:7">
      <c r="C75" s="52" t="str">
        <f si="3" t="shared"/>
        <v/>
      </c>
      <c r="E75" s="52" t="str">
        <f si="4" t="shared"/>
        <v/>
      </c>
      <c r="G75" s="52" t="str">
        <f si="5" t="shared"/>
        <v/>
      </c>
    </row>
    <row r="76" spans="3:7">
      <c r="C76" s="52" t="str">
        <f si="3" t="shared"/>
        <v/>
      </c>
      <c r="E76" s="52" t="str">
        <f si="4" t="shared"/>
        <v/>
      </c>
      <c r="G76" s="52" t="str">
        <f si="5" t="shared"/>
        <v/>
      </c>
    </row>
    <row r="77" spans="3:7">
      <c r="C77" s="52" t="str">
        <f si="3" t="shared"/>
        <v/>
      </c>
      <c r="E77" s="52" t="str">
        <f si="4" t="shared"/>
        <v/>
      </c>
      <c r="G77" s="52" t="str">
        <f si="5" t="shared"/>
        <v/>
      </c>
    </row>
    <row r="78" spans="3:7">
      <c r="C78" s="52" t="str">
        <f si="3" t="shared"/>
        <v/>
      </c>
      <c r="E78" s="52" t="str">
        <f si="4" t="shared"/>
        <v/>
      </c>
      <c r="G78" s="52" t="str">
        <f si="5" t="shared"/>
        <v/>
      </c>
    </row>
    <row r="79" spans="3:7">
      <c r="C79" s="52" t="str">
        <f si="3" t="shared"/>
        <v/>
      </c>
      <c r="E79" s="52" t="str">
        <f si="4" t="shared"/>
        <v/>
      </c>
      <c r="G79" s="52" t="str">
        <f si="5" t="shared"/>
        <v/>
      </c>
    </row>
    <row r="80" spans="3:7">
      <c r="C80" s="52" t="str">
        <f si="3" t="shared"/>
        <v/>
      </c>
      <c r="E80" s="52" t="str">
        <f si="4" t="shared"/>
        <v/>
      </c>
      <c r="G80" s="52" t="str">
        <f si="5" t="shared"/>
        <v/>
      </c>
    </row>
    <row r="81" spans="3:7">
      <c r="C81" s="52" t="str">
        <f si="3" t="shared"/>
        <v/>
      </c>
      <c r="E81" s="52" t="str">
        <f si="4" t="shared"/>
        <v/>
      </c>
      <c r="G81" s="52" t="str">
        <f si="5" t="shared"/>
        <v/>
      </c>
    </row>
    <row r="82" spans="3:7">
      <c r="C82" s="52" t="str">
        <f si="3" t="shared"/>
        <v/>
      </c>
      <c r="E82" s="52" t="str">
        <f si="4" t="shared"/>
        <v/>
      </c>
      <c r="G82" s="52" t="str">
        <f si="5" t="shared"/>
        <v/>
      </c>
    </row>
    <row r="83" spans="3:7">
      <c r="C83" s="52" t="str">
        <f si="3" t="shared"/>
        <v/>
      </c>
      <c r="E83" s="52" t="str">
        <f si="4" t="shared"/>
        <v/>
      </c>
      <c r="G83" s="52" t="str">
        <f si="5" t="shared"/>
        <v/>
      </c>
    </row>
    <row r="84" spans="3:7">
      <c r="C84" s="52" t="str">
        <f si="3" t="shared"/>
        <v/>
      </c>
      <c r="E84" s="52" t="str">
        <f si="4" t="shared"/>
        <v/>
      </c>
      <c r="G84" s="52" t="str">
        <f si="5" t="shared"/>
        <v/>
      </c>
    </row>
    <row r="85" spans="3:7">
      <c r="C85" s="52" t="str">
        <f si="3" t="shared"/>
        <v/>
      </c>
      <c r="E85" s="52" t="str">
        <f si="4" t="shared"/>
        <v/>
      </c>
      <c r="G85" s="52" t="str">
        <f si="5" t="shared"/>
        <v/>
      </c>
    </row>
    <row r="86" spans="3:7">
      <c r="C86" s="52" t="str">
        <f si="3" t="shared"/>
        <v/>
      </c>
      <c r="E86" s="52" t="str">
        <f si="4" t="shared"/>
        <v/>
      </c>
      <c r="G86" s="52" t="str">
        <f si="5" t="shared"/>
        <v/>
      </c>
    </row>
    <row r="87" spans="3:7">
      <c r="C87" s="52" t="str">
        <f si="3" t="shared"/>
        <v/>
      </c>
      <c r="E87" s="52" t="str">
        <f si="4" t="shared"/>
        <v/>
      </c>
      <c r="G87" s="52" t="str">
        <f si="5" t="shared"/>
        <v/>
      </c>
    </row>
    <row r="88" spans="3:7">
      <c r="C88" s="52" t="str">
        <f si="3" t="shared"/>
        <v/>
      </c>
      <c r="E88" s="52" t="str">
        <f si="4" t="shared"/>
        <v/>
      </c>
      <c r="G88" s="52" t="str">
        <f si="5" t="shared"/>
        <v/>
      </c>
    </row>
    <row r="89" spans="3:7">
      <c r="C89" s="52" t="str">
        <f si="3" t="shared"/>
        <v/>
      </c>
      <c r="E89" s="52" t="str">
        <f si="4" t="shared"/>
        <v/>
      </c>
      <c r="G89" s="52" t="str">
        <f si="5" t="shared"/>
        <v/>
      </c>
    </row>
    <row r="90" spans="3:7">
      <c r="C90" s="52" t="str">
        <f si="3" t="shared"/>
        <v/>
      </c>
      <c r="E90" s="52" t="str">
        <f si="4" t="shared"/>
        <v/>
      </c>
      <c r="G90" s="52" t="str">
        <f si="5" t="shared"/>
        <v/>
      </c>
    </row>
    <row r="91" spans="3:7">
      <c r="C91" s="52" t="str">
        <f si="3" t="shared"/>
        <v/>
      </c>
      <c r="E91" s="52" t="str">
        <f si="4" t="shared"/>
        <v/>
      </c>
      <c r="G91" s="52" t="str">
        <f si="5" t="shared"/>
        <v/>
      </c>
    </row>
    <row r="92" spans="3:7">
      <c r="C92" s="52" t="str">
        <f si="3" t="shared"/>
        <v/>
      </c>
      <c r="E92" s="52" t="str">
        <f si="4" t="shared"/>
        <v/>
      </c>
      <c r="G92" s="52" t="str">
        <f si="5" t="shared"/>
        <v/>
      </c>
    </row>
    <row r="93" spans="3:7">
      <c r="C93" s="52" t="str">
        <f si="3" t="shared"/>
        <v/>
      </c>
      <c r="E93" s="52" t="str">
        <f si="4" t="shared"/>
        <v/>
      </c>
      <c r="G93" s="52" t="str">
        <f si="5" t="shared"/>
        <v/>
      </c>
    </row>
    <row r="94" spans="3:7">
      <c r="C94" s="52" t="str">
        <f si="3" t="shared"/>
        <v/>
      </c>
      <c r="E94" s="52" t="str">
        <f si="4" t="shared"/>
        <v/>
      </c>
      <c r="G94" s="52" t="str">
        <f si="5" t="shared"/>
        <v/>
      </c>
    </row>
    <row r="95" spans="3:7">
      <c r="C95" s="52" t="str">
        <f si="3" t="shared"/>
        <v/>
      </c>
      <c r="E95" s="52" t="str">
        <f si="4" t="shared"/>
        <v/>
      </c>
      <c r="G95" s="52" t="str">
        <f si="5" t="shared"/>
        <v/>
      </c>
    </row>
    <row r="96" spans="3:7">
      <c r="C96" s="52" t="str">
        <f si="3" t="shared"/>
        <v/>
      </c>
      <c r="E96" s="52" t="str">
        <f si="4" t="shared"/>
        <v/>
      </c>
      <c r="G96" s="52" t="str">
        <f si="5" t="shared"/>
        <v/>
      </c>
    </row>
    <row r="97" spans="3:7">
      <c r="C97" s="52" t="str">
        <f si="3" t="shared"/>
        <v/>
      </c>
      <c r="E97" s="52" t="str">
        <f si="4" t="shared"/>
        <v/>
      </c>
      <c r="G97" s="52" t="str">
        <f si="5" t="shared"/>
        <v/>
      </c>
    </row>
    <row r="98" spans="3:7">
      <c r="C98" s="52" t="str">
        <f si="3" t="shared"/>
        <v/>
      </c>
      <c r="E98" s="52" t="str">
        <f si="4" t="shared"/>
        <v/>
      </c>
      <c r="G98" s="52" t="str">
        <f si="5" t="shared"/>
        <v/>
      </c>
    </row>
    <row r="99" spans="3:7">
      <c r="C99" s="52" t="str">
        <f si="3" t="shared"/>
        <v/>
      </c>
      <c r="E99" s="52" t="str">
        <f si="4" t="shared"/>
        <v/>
      </c>
      <c r="G99" s="52" t="str">
        <f si="5" t="shared"/>
        <v/>
      </c>
    </row>
    <row r="100" spans="3:7">
      <c r="C100" s="52" t="str">
        <f si="3" t="shared"/>
        <v/>
      </c>
      <c r="E100" s="52" t="str">
        <f si="4" t="shared"/>
        <v/>
      </c>
      <c r="G100" s="52" t="str">
        <f si="5" t="shared"/>
        <v/>
      </c>
    </row>
  </sheetData>
  <pageMargins bottom="0.75" footer="0.3" header="0.3" left="0.7" right="0.7" top="0.75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/>
  </sheetViews>
  <sheetFormatPr defaultRowHeight="12"/>
  <cols>
    <col min="1" max="1" bestFit="true" customWidth="true" style="73" width="30.42578125" collapsed="false"/>
    <col min="2" max="2" bestFit="true" customWidth="true" style="73" width="52.28515625" collapsed="false"/>
    <col min="3" max="4" style="73" width="9.140625" collapsed="false"/>
    <col min="5" max="5" customWidth="true" style="73" width="31.7109375" collapsed="false"/>
    <col min="6" max="8" style="73" width="9.140625" collapsed="false"/>
    <col min="9" max="9" customWidth="true" hidden="true" style="73" width="0.0" collapsed="false"/>
    <col min="10" max="16384" style="73" width="9.140625" collapsed="false"/>
  </cols>
  <sheetData>
    <row r="1" spans="1:9">
      <c r="A1" s="73" t="s">
        <v>19</v>
      </c>
      <c r="B1" s="74"/>
      <c r="I1" s="73" t="s">
        <v>20</v>
      </c>
    </row>
    <row r="2" spans="1:9">
      <c r="A2" s="73" t="s">
        <v>12</v>
      </c>
      <c r="B2" s="74"/>
      <c r="I2" s="73" t="s">
        <v>21</v>
      </c>
    </row>
    <row r="3" spans="1:9">
      <c r="A3" s="73" t="s">
        <v>13</v>
      </c>
      <c r="B3" s="73" t="s">
        <v>20</v>
      </c>
      <c r="I3" s="73" t="s">
        <v>22</v>
      </c>
    </row>
    <row r="4" spans="1:9">
      <c r="A4" s="73" t="s">
        <v>23</v>
      </c>
      <c r="B4" s="75"/>
      <c r="I4" s="73" t="s">
        <v>24</v>
      </c>
    </row>
    <row r="5" spans="1:9">
      <c r="E5" s="74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2007-01-16T16:11:25Z</dcterms:created>
  <dc:creator>Guanci, Michael [LEGIS]</dc:creator>
  <cp:lastModifiedBy>Broich, Adam [LEGIS]</cp:lastModifiedBy>
  <cp:lastPrinted>2018-07-30T16:17:35Z</cp:lastPrinted>
  <dcterms:modified xsi:type="dcterms:W3CDTF">2018-07-30T16:17:55Z</dcterms:modified>
</cp:coreProperties>
</file>